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5955" yWindow="765" windowWidth="12120" windowHeight="8760"/>
  </bookViews>
  <sheets>
    <sheet name="Table 43 - On campus FTE of Gra" sheetId="1" r:id="rId1"/>
    <sheet name="Pivot" sheetId="3" state="hidden" r:id="rId2"/>
    <sheet name="data" sheetId="2" state="hidden" r:id="rId3"/>
  </sheets>
  <definedNames>
    <definedName name="_xlnm.Print_Area" localSheetId="0">'Table 43 - On campus FTE of Gra'!$A$1:$AE$63</definedName>
  </definedNames>
  <calcPr calcId="125725"/>
  <pivotCaches>
    <pivotCache cacheId="24" r:id="rId4"/>
  </pivotCaches>
</workbook>
</file>

<file path=xl/calcChain.xml><?xml version="1.0" encoding="utf-8"?>
<calcChain xmlns="http://schemas.openxmlformats.org/spreadsheetml/2006/main">
  <c r="C59" i="1"/>
  <c r="D59"/>
  <c r="E59"/>
  <c r="F59"/>
  <c r="G59"/>
  <c r="H59"/>
  <c r="I59"/>
  <c r="J59"/>
  <c r="K59"/>
  <c r="M59"/>
  <c r="N59"/>
  <c r="O59"/>
  <c r="S59"/>
  <c r="V59"/>
  <c r="W59"/>
  <c r="X59"/>
  <c r="Z35"/>
  <c r="Z59" s="1"/>
  <c r="AA35"/>
  <c r="AA59" s="1"/>
  <c r="AB35"/>
  <c r="AB59" s="1"/>
  <c r="AC35"/>
  <c r="AC59" s="1"/>
  <c r="AD35"/>
  <c r="AD59" s="1"/>
  <c r="Z36"/>
  <c r="AA36"/>
  <c r="AB36"/>
  <c r="AC36"/>
  <c r="AD36"/>
  <c r="Z37"/>
  <c r="AA37"/>
  <c r="AB37"/>
  <c r="AC37"/>
  <c r="AD37"/>
  <c r="Z38"/>
  <c r="AA38"/>
  <c r="AB38"/>
  <c r="AC38"/>
  <c r="AD38"/>
  <c r="Z39"/>
  <c r="AA39"/>
  <c r="AB39"/>
  <c r="AC39"/>
  <c r="AD39"/>
  <c r="Z40"/>
  <c r="AA40"/>
  <c r="AB40"/>
  <c r="AC40"/>
  <c r="AD40"/>
  <c r="Z41"/>
  <c r="AA41"/>
  <c r="AB41"/>
  <c r="AC41"/>
  <c r="AD41"/>
  <c r="Z42"/>
  <c r="AA42"/>
  <c r="AB42"/>
  <c r="AC42"/>
  <c r="AD42"/>
  <c r="Z43"/>
  <c r="AA43"/>
  <c r="AB43"/>
  <c r="AC43"/>
  <c r="AD43"/>
  <c r="Z44"/>
  <c r="AA44"/>
  <c r="AB44"/>
  <c r="AC44"/>
  <c r="AD44"/>
  <c r="Z45"/>
  <c r="AA45"/>
  <c r="AB45"/>
  <c r="AC45"/>
  <c r="AD45"/>
  <c r="Z46"/>
  <c r="AA46"/>
  <c r="AB46"/>
  <c r="AC46"/>
  <c r="AD46"/>
  <c r="Z47"/>
  <c r="AA47"/>
  <c r="AB47"/>
  <c r="AC47"/>
  <c r="AD47"/>
  <c r="Z48"/>
  <c r="AA48"/>
  <c r="AB48"/>
  <c r="AC48"/>
  <c r="AD48"/>
  <c r="Z49"/>
  <c r="AA49"/>
  <c r="AB49"/>
  <c r="AC49"/>
  <c r="AD49"/>
  <c r="Z50"/>
  <c r="AA50"/>
  <c r="AB50"/>
  <c r="AC50"/>
  <c r="AD50"/>
  <c r="Z51"/>
  <c r="AA51"/>
  <c r="AB51"/>
  <c r="AC51"/>
  <c r="AD51"/>
  <c r="Z52"/>
  <c r="AA52"/>
  <c r="AB52"/>
  <c r="AC52"/>
  <c r="AD52"/>
  <c r="Z53"/>
  <c r="AA53"/>
  <c r="AB53"/>
  <c r="AC53"/>
  <c r="AD53"/>
  <c r="Z54"/>
  <c r="AA54"/>
  <c r="AB54"/>
  <c r="AC54"/>
  <c r="AD54"/>
  <c r="Z55"/>
  <c r="AA55"/>
  <c r="AB55"/>
  <c r="AC55"/>
  <c r="AD55"/>
  <c r="Z56"/>
  <c r="AA56"/>
  <c r="AB56"/>
  <c r="AC56"/>
  <c r="AD56"/>
  <c r="Z57"/>
  <c r="AA57"/>
  <c r="AB57"/>
  <c r="AC57"/>
  <c r="AD57"/>
  <c r="Z58"/>
  <c r="AA58"/>
  <c r="AB58"/>
  <c r="AC58"/>
  <c r="AD58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A57"/>
  <c r="A58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Y35"/>
  <c r="Y59" s="1"/>
  <c r="B35"/>
  <c r="B59" s="1"/>
  <c r="Z33"/>
  <c r="AA33"/>
  <c r="AB33"/>
  <c r="AC33"/>
  <c r="AD33"/>
  <c r="Y33"/>
  <c r="B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35"/>
  <c r="C22"/>
  <c r="D22"/>
  <c r="E22"/>
  <c r="F22"/>
  <c r="G22"/>
  <c r="H22"/>
  <c r="I22"/>
  <c r="J22"/>
  <c r="K22"/>
  <c r="M22"/>
  <c r="N22"/>
  <c r="V22"/>
  <c r="W22"/>
  <c r="X22"/>
  <c r="Z9"/>
  <c r="AA9"/>
  <c r="AB9"/>
  <c r="AC9"/>
  <c r="AD9"/>
  <c r="Z10"/>
  <c r="AA10"/>
  <c r="AB10"/>
  <c r="AC10"/>
  <c r="AD10"/>
  <c r="Z11"/>
  <c r="AA11"/>
  <c r="AB11"/>
  <c r="AC11"/>
  <c r="AD11"/>
  <c r="Z12"/>
  <c r="AA12"/>
  <c r="AB12"/>
  <c r="AC12"/>
  <c r="AD12"/>
  <c r="Z13"/>
  <c r="AA13"/>
  <c r="AB13"/>
  <c r="AC13"/>
  <c r="AD13"/>
  <c r="Z14"/>
  <c r="AA14"/>
  <c r="AB14"/>
  <c r="AC14"/>
  <c r="AD14"/>
  <c r="Z15"/>
  <c r="AA15"/>
  <c r="AB15"/>
  <c r="AC15"/>
  <c r="AD15"/>
  <c r="Z16"/>
  <c r="AA16"/>
  <c r="AB16"/>
  <c r="AC16"/>
  <c r="AD16"/>
  <c r="Z17"/>
  <c r="AA17"/>
  <c r="AB17"/>
  <c r="AC17"/>
  <c r="AD17"/>
  <c r="Z18"/>
  <c r="AA18"/>
  <c r="AB18"/>
  <c r="AC18"/>
  <c r="AD18"/>
  <c r="Z19"/>
  <c r="AA19"/>
  <c r="AB19"/>
  <c r="AC19"/>
  <c r="AD19"/>
  <c r="Z20"/>
  <c r="AA20"/>
  <c r="AB20"/>
  <c r="AC20"/>
  <c r="AD20"/>
  <c r="Z21"/>
  <c r="AA21"/>
  <c r="AB21"/>
  <c r="AC21"/>
  <c r="AD21"/>
  <c r="Y10"/>
  <c r="Y11"/>
  <c r="Y12"/>
  <c r="Y13"/>
  <c r="Y14"/>
  <c r="Y15"/>
  <c r="Y16"/>
  <c r="Y17"/>
  <c r="Y18"/>
  <c r="Y19"/>
  <c r="Y20"/>
  <c r="Y21"/>
  <c r="Y9"/>
  <c r="Y22" s="1"/>
  <c r="B10"/>
  <c r="B11"/>
  <c r="B12"/>
  <c r="B13"/>
  <c r="B14"/>
  <c r="B15"/>
  <c r="B16"/>
  <c r="B17"/>
  <c r="B18"/>
  <c r="B19"/>
  <c r="B20"/>
  <c r="B21"/>
  <c r="B9"/>
  <c r="A20"/>
  <c r="A21"/>
  <c r="A10"/>
  <c r="A11"/>
  <c r="A12"/>
  <c r="A13"/>
  <c r="A14"/>
  <c r="A15"/>
  <c r="A16"/>
  <c r="A17"/>
  <c r="A18"/>
  <c r="A19"/>
  <c r="A9"/>
  <c r="Z7"/>
  <c r="AA7"/>
  <c r="AB7"/>
  <c r="AC7"/>
  <c r="AD7"/>
  <c r="Y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B7"/>
  <c r="L17"/>
  <c r="O17"/>
  <c r="P17"/>
  <c r="Q17"/>
  <c r="R17"/>
  <c r="S17"/>
  <c r="T17"/>
  <c r="U17"/>
  <c r="L18"/>
  <c r="O18"/>
  <c r="P18"/>
  <c r="Q18"/>
  <c r="S18"/>
  <c r="T18"/>
  <c r="U18"/>
  <c r="L19"/>
  <c r="O19"/>
  <c r="P19"/>
  <c r="Q19"/>
  <c r="R19"/>
  <c r="S19"/>
  <c r="T19"/>
  <c r="U36"/>
  <c r="U59" s="1"/>
  <c r="R44"/>
  <c r="R59" s="1"/>
  <c r="P46"/>
  <c r="P59" s="1"/>
  <c r="Q46"/>
  <c r="Q59" s="1"/>
  <c r="L49"/>
  <c r="L59" s="1"/>
  <c r="T49"/>
  <c r="T59" s="1"/>
  <c r="E61"/>
  <c r="G61"/>
  <c r="I61"/>
  <c r="K61"/>
  <c r="M61"/>
  <c r="D61"/>
  <c r="H61"/>
  <c r="N61"/>
  <c r="T22" l="1"/>
  <c r="R22"/>
  <c r="P22"/>
  <c r="P61" s="1"/>
  <c r="L22"/>
  <c r="U22"/>
  <c r="S22"/>
  <c r="Q22"/>
  <c r="Q61" s="1"/>
  <c r="O22"/>
  <c r="Y61"/>
  <c r="B22"/>
  <c r="B61" s="1"/>
  <c r="AC22"/>
  <c r="AC61" s="1"/>
  <c r="AA22"/>
  <c r="AD22"/>
  <c r="AD61" s="1"/>
  <c r="AB22"/>
  <c r="AB61" s="1"/>
  <c r="Z22"/>
  <c r="Z61" s="1"/>
  <c r="J61"/>
  <c r="F61"/>
  <c r="T61"/>
  <c r="X61"/>
  <c r="L61"/>
  <c r="R61"/>
  <c r="V61"/>
  <c r="O61"/>
  <c r="S61"/>
  <c r="U61"/>
  <c r="W61"/>
  <c r="AA61"/>
  <c r="C61"/>
</calcChain>
</file>

<file path=xl/sharedStrings.xml><?xml version="1.0" encoding="utf-8"?>
<sst xmlns="http://schemas.openxmlformats.org/spreadsheetml/2006/main" count="1023" uniqueCount="64">
  <si>
    <t>OF GRADUATE AND FIRST PROFESSIONAL STUDENTS AT PUBLIC BACCALAUREATE AND</t>
  </si>
  <si>
    <t>FALL</t>
  </si>
  <si>
    <t xml:space="preserve">  Subtotal</t>
  </si>
  <si>
    <t>N/A indicates data are not available.</t>
  </si>
  <si>
    <t>SOURCE:  DHE02, Supplement to IPEDS EF</t>
  </si>
  <si>
    <t>GRADUATE AND FIRST PROFESSIONAL STUDENTS AT PRIVATE NOT-FOR-PROFIT (INDEPENDENT)</t>
  </si>
  <si>
    <t>N/A</t>
  </si>
  <si>
    <t>STATE TOTAL</t>
  </si>
  <si>
    <t>N/A indicates that data are not available.</t>
  </si>
  <si>
    <t>--</t>
  </si>
  <si>
    <t>TABLE 43</t>
  </si>
  <si>
    <t>TABLE 44</t>
  </si>
  <si>
    <t>SOURCE:  DHE02, Supplement to IPEDS EF and Enhanced Missouri Student Achievement Study</t>
  </si>
  <si>
    <t xml:space="preserve">HISTORICAL TREND IN ON-CAMPUS FULL-TIME EQUIVALENT (FTE) ENROLLMENT </t>
  </si>
  <si>
    <t>HISTORICAL TREND IN ON-CAMPUS FULL-TIME EQUIVALENT (FTE) ENROLLMENT OF</t>
  </si>
  <si>
    <t>CALYEAR</t>
  </si>
  <si>
    <t>sectorshrt</t>
  </si>
  <si>
    <t>Institution</t>
  </si>
  <si>
    <t>OC_FTE</t>
  </si>
  <si>
    <t>4Y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</si>
  <si>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</si>
  <si>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</si>
  <si>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</si>
  <si>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</si>
  <si>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</si>
  <si>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</si>
  <si>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</si>
  <si>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</si>
  <si>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</si>
  <si>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</si>
  <si>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</si>
  <si>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</si>
  <si>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</si>
  <si>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I4</t>
  </si>
  <si>
    <t>Avila University</t>
  </si>
  <si>
    <t>Central Methodist University-CLAS</t>
  </si>
  <si>
    <t>Central Methodist University-GRES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</si>
  <si>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</si>
  <si>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</si>
  <si>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</si>
  <si>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</si>
  <si>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</si>
  <si>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</si>
  <si>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</si>
  <si>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</si>
  <si>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</si>
  <si>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</si>
  <si>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</si>
  <si>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</si>
  <si>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</si>
  <si>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</si>
  <si>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</si>
  <si>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</si>
  <si>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</si>
  <si>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</si>
  <si>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</si>
  <si>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</si>
  <si>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</si>
  <si>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Column Labels</t>
  </si>
  <si>
    <t>Grand Total</t>
  </si>
  <si>
    <t>Row Labels</t>
  </si>
  <si>
    <t>Sum of OC_FTE</t>
  </si>
  <si>
    <t>HIGHER DEGREE-GRANTING INSTITUTIONS, FALL 2004-FALL 2010</t>
  </si>
  <si>
    <t>BACCALAUREATE AND HIGHER DEGREE-GRANTING INSTITUTIONS, FALL 2004-FALL 2010</t>
  </si>
</sst>
</file>

<file path=xl/styles.xml><?xml version="1.0" encoding="utf-8"?>
<styleSheet xmlns="http://schemas.openxmlformats.org/spreadsheetml/2006/main">
  <fonts count="15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TMS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5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61">
    <xf numFmtId="0" fontId="3" fillId="0" borderId="0" xfId="0" applyFont="1" applyAlignment="1"/>
    <xf numFmtId="0" fontId="1" fillId="0" borderId="0" xfId="0" applyNumberFormat="1" applyFont="1" applyAlignment="1"/>
    <xf numFmtId="0" fontId="1" fillId="0" borderId="1" xfId="0" applyFont="1" applyBorder="1" applyAlignment="1"/>
    <xf numFmtId="0" fontId="2" fillId="2" borderId="2" xfId="0" applyFont="1" applyFill="1" applyBorder="1" applyAlignment="1"/>
    <xf numFmtId="0" fontId="2" fillId="2" borderId="0" xfId="0" applyFont="1" applyFill="1" applyAlignment="1"/>
    <xf numFmtId="3" fontId="2" fillId="2" borderId="3" xfId="0" applyNumberFormat="1" applyFont="1" applyFill="1" applyBorder="1" applyAlignment="1"/>
    <xf numFmtId="3" fontId="2" fillId="2" borderId="0" xfId="0" applyNumberFormat="1" applyFont="1" applyFill="1" applyAlignment="1"/>
    <xf numFmtId="0" fontId="4" fillId="0" borderId="0" xfId="0" applyFont="1" applyAlignment="1"/>
    <xf numFmtId="0" fontId="4" fillId="0" borderId="2" xfId="0" applyFont="1" applyBorder="1" applyAlignment="1"/>
    <xf numFmtId="0" fontId="4" fillId="0" borderId="1" xfId="0" applyFont="1" applyBorder="1" applyAlignment="1"/>
    <xf numFmtId="0" fontId="4" fillId="0" borderId="0" xfId="0" applyNumberFormat="1" applyFont="1" applyAlignment="1"/>
    <xf numFmtId="3" fontId="4" fillId="0" borderId="3" xfId="0" applyNumberFormat="1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3" fontId="4" fillId="0" borderId="0" xfId="0" applyNumberFormat="1" applyFont="1" applyAlignment="1"/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NumberFormat="1" applyFont="1" applyAlignment="1"/>
    <xf numFmtId="0" fontId="8" fillId="2" borderId="2" xfId="0" applyFont="1" applyFill="1" applyBorder="1" applyAlignment="1"/>
    <xf numFmtId="0" fontId="8" fillId="2" borderId="0" xfId="0" applyFont="1" applyFill="1" applyAlignment="1"/>
    <xf numFmtId="3" fontId="8" fillId="2" borderId="0" xfId="0" applyNumberFormat="1" applyFont="1" applyFill="1" applyAlignment="1"/>
    <xf numFmtId="3" fontId="9" fillId="0" borderId="0" xfId="0" applyNumberFormat="1" applyFont="1" applyAlignment="1">
      <alignment horizontal="right"/>
    </xf>
    <xf numFmtId="0" fontId="10" fillId="0" borderId="0" xfId="0" applyFont="1" applyAlignment="1"/>
    <xf numFmtId="0" fontId="10" fillId="0" borderId="2" xfId="0" applyFont="1" applyBorder="1" applyAlignment="1"/>
    <xf numFmtId="0" fontId="10" fillId="0" borderId="0" xfId="0" applyNumberFormat="1" applyFont="1" applyAlignment="1"/>
    <xf numFmtId="0" fontId="10" fillId="0" borderId="1" xfId="0" applyFont="1" applyBorder="1" applyAlignment="1"/>
    <xf numFmtId="3" fontId="10" fillId="0" borderId="3" xfId="0" applyNumberFormat="1" applyFont="1" applyBorder="1" applyAlignment="1"/>
    <xf numFmtId="0" fontId="10" fillId="0" borderId="4" xfId="0" applyFont="1" applyBorder="1" applyAlignment="1"/>
    <xf numFmtId="3" fontId="10" fillId="0" borderId="0" xfId="0" applyNumberFormat="1" applyFont="1" applyAlignment="1"/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3" fontId="2" fillId="2" borderId="6" xfId="0" applyNumberFormat="1" applyFont="1" applyFill="1" applyBorder="1" applyAlignment="1"/>
    <xf numFmtId="3" fontId="2" fillId="2" borderId="0" xfId="0" quotePrefix="1" applyNumberFormat="1" applyFont="1" applyFill="1" applyAlignment="1">
      <alignment horizontal="right"/>
    </xf>
    <xf numFmtId="0" fontId="10" fillId="0" borderId="0" xfId="0" applyNumberFormat="1" applyFont="1" applyBorder="1" applyAlignment="1"/>
    <xf numFmtId="3" fontId="8" fillId="2" borderId="0" xfId="0" applyNumberFormat="1" applyFont="1" applyFill="1" applyBorder="1" applyAlignment="1"/>
    <xf numFmtId="0" fontId="12" fillId="0" borderId="8" xfId="0" applyFont="1" applyBorder="1" applyAlignment="1">
      <alignment horizontal="center"/>
    </xf>
    <xf numFmtId="0" fontId="10" fillId="0" borderId="10" xfId="0" applyFont="1" applyBorder="1" applyAlignment="1"/>
    <xf numFmtId="0" fontId="10" fillId="0" borderId="9" xfId="0" applyNumberFormat="1" applyFont="1" applyBorder="1" applyAlignment="1"/>
    <xf numFmtId="3" fontId="10" fillId="0" borderId="9" xfId="0" applyNumberFormat="1" applyFont="1" applyBorder="1" applyAlignment="1"/>
    <xf numFmtId="0" fontId="6" fillId="0" borderId="8" xfId="0" applyFont="1" applyBorder="1" applyAlignment="1">
      <alignment horizontal="center"/>
    </xf>
    <xf numFmtId="0" fontId="4" fillId="0" borderId="10" xfId="0" applyFont="1" applyBorder="1" applyAlignment="1"/>
    <xf numFmtId="0" fontId="4" fillId="0" borderId="9" xfId="0" applyNumberFormat="1" applyFont="1" applyBorder="1" applyAlignment="1"/>
    <xf numFmtId="3" fontId="2" fillId="2" borderId="9" xfId="0" quotePrefix="1" applyNumberFormat="1" applyFont="1" applyFill="1" applyBorder="1" applyAlignment="1">
      <alignment horizontal="right"/>
    </xf>
    <xf numFmtId="3" fontId="4" fillId="0" borderId="9" xfId="0" applyNumberFormat="1" applyFont="1" applyBorder="1" applyAlignment="1"/>
    <xf numFmtId="0" fontId="4" fillId="0" borderId="9" xfId="0" applyFont="1" applyBorder="1" applyAlignment="1"/>
    <xf numFmtId="3" fontId="2" fillId="2" borderId="11" xfId="0" applyNumberFormat="1" applyFont="1" applyFill="1" applyBorder="1" applyAlignment="1"/>
    <xf numFmtId="0" fontId="14" fillId="0" borderId="0" xfId="0" applyFont="1"/>
    <xf numFmtId="0" fontId="3" fillId="0" borderId="0" xfId="0" pivotButton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NumberFormat="1" applyFont="1" applyAlignment="1"/>
    <xf numFmtId="0" fontId="7" fillId="0" borderId="12" xfId="0" applyFont="1" applyBorder="1" applyAlignment="1"/>
    <xf numFmtId="0" fontId="10" fillId="0" borderId="12" xfId="0" applyNumberFormat="1" applyFont="1" applyBorder="1" applyAlignment="1"/>
    <xf numFmtId="0" fontId="11" fillId="2" borderId="7" xfId="0" applyFont="1" applyFill="1" applyBorder="1" applyAlignment="1">
      <alignment horizontal="center"/>
    </xf>
    <xf numFmtId="0" fontId="10" fillId="0" borderId="13" xfId="0" applyFont="1" applyBorder="1" applyAlignment="1"/>
    <xf numFmtId="3" fontId="4" fillId="0" borderId="0" xfId="0" applyNumberFormat="1" applyFont="1" applyBorder="1" applyAlignment="1"/>
    <xf numFmtId="0" fontId="1" fillId="0" borderId="12" xfId="0" applyFont="1" applyBorder="1" applyAlignment="1"/>
    <xf numFmtId="0" fontId="4" fillId="0" borderId="13" xfId="0" applyFont="1" applyBorder="1" applyAlignment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chamber" refreshedDate="40773.638703009259" createdVersion="3" refreshedVersion="3" minRefreshableVersion="3" recordCount="437">
  <cacheSource type="worksheet">
    <worksheetSource ref="A1:D438" sheet="data"/>
  </cacheSource>
  <cacheFields count="4">
    <cacheField name="CALYEAR" numFmtId="0">
      <sharedItems containsSemiMixedTypes="0" containsString="0" containsNumber="1" containsInteger="1" minValue="1994" maxValue="2010" count="17">
        <n v="2010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</sharedItems>
    </cacheField>
    <cacheField name="sectorshrt" numFmtId="0">
      <sharedItems count="2">
        <s v="4Y"/>
        <s v="I4"/>
      </sharedItems>
    </cacheField>
    <cacheField name="Institution" numFmtId="0">
      <sharedItems count="37">
        <s v="Harris-Stowe State University"/>
        <s v="Lincoln University"/>
        <s v="Missouri Southern State University"/>
        <s v="Missouri State University"/>
        <s v="Missouri University of Science and Technology"/>
        <s v="Missouri Western State University"/>
        <s v="Northwest Missouri State University"/>
        <s v="Southeast Missouri State University"/>
        <s v="Truman State University"/>
        <s v="University of Central Missouri"/>
        <s v="University of Missouri-Columbia"/>
        <s v="University of Missouri-Kansas City"/>
        <s v="University of Missouri-St Louis"/>
        <s v="Avila University"/>
        <s v="Central Methodist University-CLAS"/>
        <s v="Central Methodist University-GRES"/>
        <s v="College of the Ozarks"/>
        <s v="Columbia College"/>
        <s v="Culver-Stockton College"/>
        <s v="Drury University"/>
        <s v="Evangel University"/>
        <s v="Fontbonne University"/>
        <s v="Hannibal-Lagrange College"/>
        <s v="Lindenwood University"/>
        <s v="Maryville University"/>
        <s v="Missouri Baptist University"/>
        <s v="Missouri Valley College"/>
        <s v="Park University"/>
        <s v="Rockhurst University"/>
        <s v="Saint Louis University"/>
        <s v="Southwest Baptist University"/>
        <s v="Stephens College"/>
        <s v="Washington University"/>
        <s v="Webster University"/>
        <s v="Westminster College"/>
        <s v="William Jewell College"/>
        <s v="William Woods University"/>
      </sharedItems>
    </cacheField>
    <cacheField name="OC_FTE" numFmtId="0">
      <sharedItems containsString="0" containsBlank="1" containsNumber="1" minValue="0.25" maxValue="578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7">
  <r>
    <x v="0"/>
    <x v="0"/>
    <x v="0"/>
    <n v="31.583333332999999"/>
  </r>
  <r>
    <x v="1"/>
    <x v="0"/>
    <x v="1"/>
    <m/>
  </r>
  <r>
    <x v="2"/>
    <x v="0"/>
    <x v="1"/>
    <m/>
  </r>
  <r>
    <x v="3"/>
    <x v="0"/>
    <x v="1"/>
    <n v="103"/>
  </r>
  <r>
    <x v="4"/>
    <x v="0"/>
    <x v="1"/>
    <n v="102"/>
  </r>
  <r>
    <x v="5"/>
    <x v="0"/>
    <x v="1"/>
    <n v="97.25"/>
  </r>
  <r>
    <x v="6"/>
    <x v="0"/>
    <x v="1"/>
    <n v="98.833333332999999"/>
  </r>
  <r>
    <x v="7"/>
    <x v="0"/>
    <x v="1"/>
    <n v="90"/>
  </r>
  <r>
    <x v="8"/>
    <x v="0"/>
    <x v="1"/>
    <n v="88.833333332999999"/>
  </r>
  <r>
    <x v="9"/>
    <x v="0"/>
    <x v="1"/>
    <n v="114.5"/>
  </r>
  <r>
    <x v="10"/>
    <x v="0"/>
    <x v="1"/>
    <n v="120.66666667"/>
  </r>
  <r>
    <x v="11"/>
    <x v="0"/>
    <x v="1"/>
    <n v="107.5"/>
  </r>
  <r>
    <x v="12"/>
    <x v="0"/>
    <x v="1"/>
    <n v="130.83333332999999"/>
  </r>
  <r>
    <x v="13"/>
    <x v="0"/>
    <x v="1"/>
    <n v="109.83333333"/>
  </r>
  <r>
    <x v="14"/>
    <x v="0"/>
    <x v="1"/>
    <n v="113.33333333"/>
  </r>
  <r>
    <x v="15"/>
    <x v="0"/>
    <x v="1"/>
    <n v="95.25"/>
  </r>
  <r>
    <x v="16"/>
    <x v="0"/>
    <x v="1"/>
    <n v="104.5"/>
  </r>
  <r>
    <x v="0"/>
    <x v="0"/>
    <x v="1"/>
    <n v="100.16666667"/>
  </r>
  <r>
    <x v="11"/>
    <x v="0"/>
    <x v="2"/>
    <n v="2.25"/>
  </r>
  <r>
    <x v="12"/>
    <x v="0"/>
    <x v="2"/>
    <n v="3.5"/>
  </r>
  <r>
    <x v="13"/>
    <x v="0"/>
    <x v="2"/>
    <n v="5.5"/>
  </r>
  <r>
    <x v="14"/>
    <x v="0"/>
    <x v="2"/>
    <n v="9.6666666666999994"/>
  </r>
  <r>
    <x v="15"/>
    <x v="0"/>
    <x v="2"/>
    <n v="2"/>
  </r>
  <r>
    <x v="16"/>
    <x v="0"/>
    <x v="2"/>
    <n v="7"/>
  </r>
  <r>
    <x v="0"/>
    <x v="0"/>
    <x v="2"/>
    <n v="75.666666667000001"/>
  </r>
  <r>
    <x v="1"/>
    <x v="0"/>
    <x v="3"/>
    <m/>
  </r>
  <r>
    <x v="2"/>
    <x v="0"/>
    <x v="3"/>
    <m/>
  </r>
  <r>
    <x v="3"/>
    <x v="0"/>
    <x v="3"/>
    <n v="875.5"/>
  </r>
  <r>
    <x v="4"/>
    <x v="0"/>
    <x v="3"/>
    <n v="969.5"/>
  </r>
  <r>
    <x v="5"/>
    <x v="0"/>
    <x v="3"/>
    <n v="1293.25"/>
  </r>
  <r>
    <x v="6"/>
    <x v="0"/>
    <x v="3"/>
    <n v="1396.4166667"/>
  </r>
  <r>
    <x v="7"/>
    <x v="0"/>
    <x v="3"/>
    <n v="1499.75"/>
  </r>
  <r>
    <x v="8"/>
    <x v="0"/>
    <x v="3"/>
    <n v="1570"/>
  </r>
  <r>
    <x v="9"/>
    <x v="0"/>
    <x v="3"/>
    <n v="1649.8333333"/>
  </r>
  <r>
    <x v="10"/>
    <x v="0"/>
    <x v="3"/>
    <n v="1331.4166667"/>
  </r>
  <r>
    <x v="11"/>
    <x v="0"/>
    <x v="3"/>
    <n v="1337.3333333"/>
  </r>
  <r>
    <x v="12"/>
    <x v="0"/>
    <x v="3"/>
    <n v="1318.25"/>
  </r>
  <r>
    <x v="13"/>
    <x v="0"/>
    <x v="3"/>
    <n v="1424.4166667"/>
  </r>
  <r>
    <x v="14"/>
    <x v="0"/>
    <x v="3"/>
    <n v="1499.3333333"/>
  </r>
  <r>
    <x v="15"/>
    <x v="0"/>
    <x v="3"/>
    <n v="1535.3333333"/>
  </r>
  <r>
    <x v="16"/>
    <x v="0"/>
    <x v="3"/>
    <n v="1765.9166667"/>
  </r>
  <r>
    <x v="0"/>
    <x v="0"/>
    <x v="3"/>
    <n v="1811.9166667"/>
  </r>
  <r>
    <x v="1"/>
    <x v="0"/>
    <x v="4"/>
    <m/>
  </r>
  <r>
    <x v="2"/>
    <x v="0"/>
    <x v="4"/>
    <m/>
  </r>
  <r>
    <x v="3"/>
    <x v="0"/>
    <x v="4"/>
    <n v="491.08333333000002"/>
  </r>
  <r>
    <x v="4"/>
    <x v="0"/>
    <x v="4"/>
    <n v="475.75"/>
  </r>
  <r>
    <x v="5"/>
    <x v="0"/>
    <x v="4"/>
    <n v="479.66666666999998"/>
  </r>
  <r>
    <x v="6"/>
    <x v="0"/>
    <x v="4"/>
    <n v="492.95833333000002"/>
  </r>
  <r>
    <x v="7"/>
    <x v="0"/>
    <x v="4"/>
    <n v="538.91666667000004"/>
  </r>
  <r>
    <x v="8"/>
    <x v="0"/>
    <x v="4"/>
    <n v="602.83333332999996"/>
  </r>
  <r>
    <x v="9"/>
    <x v="0"/>
    <x v="4"/>
    <n v="752.83333332999996"/>
  </r>
  <r>
    <x v="10"/>
    <x v="0"/>
    <x v="4"/>
    <n v="691.5"/>
  </r>
  <r>
    <x v="11"/>
    <x v="0"/>
    <x v="4"/>
    <n v="576.33333332999996"/>
  </r>
  <r>
    <x v="12"/>
    <x v="0"/>
    <x v="4"/>
    <n v="587.16666667000004"/>
  </r>
  <r>
    <x v="13"/>
    <x v="0"/>
    <x v="4"/>
    <n v="613.66666667000004"/>
  </r>
  <r>
    <x v="14"/>
    <x v="0"/>
    <x v="4"/>
    <n v="608.16666667000004"/>
  </r>
  <r>
    <x v="15"/>
    <x v="0"/>
    <x v="4"/>
    <n v="586.33333332999996"/>
  </r>
  <r>
    <x v="16"/>
    <x v="0"/>
    <x v="4"/>
    <n v="701.5"/>
  </r>
  <r>
    <x v="0"/>
    <x v="0"/>
    <x v="4"/>
    <n v="794.79166667000004"/>
  </r>
  <r>
    <x v="14"/>
    <x v="0"/>
    <x v="5"/>
    <m/>
  </r>
  <r>
    <x v="15"/>
    <x v="0"/>
    <x v="5"/>
    <n v="0.25"/>
  </r>
  <r>
    <x v="16"/>
    <x v="0"/>
    <x v="5"/>
    <n v="0.25"/>
  </r>
  <r>
    <x v="0"/>
    <x v="0"/>
    <x v="5"/>
    <n v="49.833333332999999"/>
  </r>
  <r>
    <x v="1"/>
    <x v="0"/>
    <x v="6"/>
    <m/>
  </r>
  <r>
    <x v="2"/>
    <x v="0"/>
    <x v="6"/>
    <m/>
  </r>
  <r>
    <x v="3"/>
    <x v="0"/>
    <x v="6"/>
    <n v="232.25"/>
  </r>
  <r>
    <x v="4"/>
    <x v="0"/>
    <x v="6"/>
    <n v="238.91666667000001"/>
  </r>
  <r>
    <x v="5"/>
    <x v="0"/>
    <x v="6"/>
    <n v="247.66666667000001"/>
  </r>
  <r>
    <x v="6"/>
    <x v="0"/>
    <x v="6"/>
    <n v="262"/>
  </r>
  <r>
    <x v="7"/>
    <x v="0"/>
    <x v="6"/>
    <n v="226.08333332999999"/>
  </r>
  <r>
    <x v="8"/>
    <x v="0"/>
    <x v="6"/>
    <n v="291.75"/>
  </r>
  <r>
    <x v="9"/>
    <x v="0"/>
    <x v="6"/>
    <n v="280.83333333000002"/>
  </r>
  <r>
    <x v="10"/>
    <x v="0"/>
    <x v="6"/>
    <n v="294.41666666999998"/>
  </r>
  <r>
    <x v="11"/>
    <x v="0"/>
    <x v="6"/>
    <n v="330"/>
  </r>
  <r>
    <x v="12"/>
    <x v="0"/>
    <x v="6"/>
    <n v="366.75"/>
  </r>
  <r>
    <x v="13"/>
    <x v="0"/>
    <x v="6"/>
    <n v="392.66666666999998"/>
  </r>
  <r>
    <x v="14"/>
    <x v="0"/>
    <x v="6"/>
    <n v="470.33333333000002"/>
  </r>
  <r>
    <x v="15"/>
    <x v="0"/>
    <x v="6"/>
    <n v="493.66666666999998"/>
  </r>
  <r>
    <x v="16"/>
    <x v="0"/>
    <x v="6"/>
    <n v="484.58333333000002"/>
  </r>
  <r>
    <x v="0"/>
    <x v="0"/>
    <x v="6"/>
    <n v="475.58333333000002"/>
  </r>
  <r>
    <x v="1"/>
    <x v="0"/>
    <x v="7"/>
    <m/>
  </r>
  <r>
    <x v="2"/>
    <x v="0"/>
    <x v="7"/>
    <m/>
  </r>
  <r>
    <x v="3"/>
    <x v="0"/>
    <x v="7"/>
    <n v="324.75"/>
  </r>
  <r>
    <x v="4"/>
    <x v="0"/>
    <x v="7"/>
    <n v="339.58333333000002"/>
  </r>
  <r>
    <x v="5"/>
    <x v="0"/>
    <x v="7"/>
    <n v="383.58333333000002"/>
  </r>
  <r>
    <x v="6"/>
    <x v="0"/>
    <x v="7"/>
    <n v="476.16666666999998"/>
  </r>
  <r>
    <x v="7"/>
    <x v="0"/>
    <x v="7"/>
    <n v="433.25"/>
  </r>
  <r>
    <x v="8"/>
    <x v="0"/>
    <x v="7"/>
    <n v="429.41666666999998"/>
  </r>
  <r>
    <x v="9"/>
    <x v="0"/>
    <x v="7"/>
    <n v="418.16666666999998"/>
  </r>
  <r>
    <x v="10"/>
    <x v="0"/>
    <x v="7"/>
    <n v="411.83333333000002"/>
  </r>
  <r>
    <x v="11"/>
    <x v="0"/>
    <x v="7"/>
    <n v="371.66666666999998"/>
  </r>
  <r>
    <x v="12"/>
    <x v="0"/>
    <x v="7"/>
    <n v="395.41666666999998"/>
  </r>
  <r>
    <x v="13"/>
    <x v="0"/>
    <x v="7"/>
    <n v="335.33333333000002"/>
  </r>
  <r>
    <x v="14"/>
    <x v="0"/>
    <x v="7"/>
    <n v="281.75"/>
  </r>
  <r>
    <x v="15"/>
    <x v="0"/>
    <x v="7"/>
    <n v="290.5"/>
  </r>
  <r>
    <x v="16"/>
    <x v="0"/>
    <x v="7"/>
    <n v="313.91666666999998"/>
  </r>
  <r>
    <x v="0"/>
    <x v="0"/>
    <x v="7"/>
    <n v="349.83333333000002"/>
  </r>
  <r>
    <x v="1"/>
    <x v="0"/>
    <x v="8"/>
    <m/>
  </r>
  <r>
    <x v="2"/>
    <x v="0"/>
    <x v="8"/>
    <m/>
  </r>
  <r>
    <x v="3"/>
    <x v="0"/>
    <x v="8"/>
    <m/>
  </r>
  <r>
    <x v="4"/>
    <x v="0"/>
    <x v="8"/>
    <n v="243.66666667000001"/>
  </r>
  <r>
    <x v="5"/>
    <x v="0"/>
    <x v="8"/>
    <n v="202.25"/>
  </r>
  <r>
    <x v="6"/>
    <x v="0"/>
    <x v="8"/>
    <n v="173.75"/>
  </r>
  <r>
    <x v="7"/>
    <x v="0"/>
    <x v="8"/>
    <n v="148.91666667000001"/>
  </r>
  <r>
    <x v="8"/>
    <x v="0"/>
    <x v="8"/>
    <n v="190"/>
  </r>
  <r>
    <x v="9"/>
    <x v="0"/>
    <x v="8"/>
    <n v="180.08333332999999"/>
  </r>
  <r>
    <x v="10"/>
    <x v="0"/>
    <x v="8"/>
    <n v="179"/>
  </r>
  <r>
    <x v="11"/>
    <x v="0"/>
    <x v="8"/>
    <n v="187.125"/>
  </r>
  <r>
    <x v="12"/>
    <x v="0"/>
    <x v="8"/>
    <n v="185.25"/>
  </r>
  <r>
    <x v="13"/>
    <x v="0"/>
    <x v="8"/>
    <n v="189.04166667000001"/>
  </r>
  <r>
    <x v="14"/>
    <x v="0"/>
    <x v="8"/>
    <n v="213.45833332999999"/>
  </r>
  <r>
    <x v="15"/>
    <x v="0"/>
    <x v="8"/>
    <n v="219.04166667000001"/>
  </r>
  <r>
    <x v="16"/>
    <x v="0"/>
    <x v="8"/>
    <n v="232.91666667000001"/>
  </r>
  <r>
    <x v="0"/>
    <x v="0"/>
    <x v="8"/>
    <n v="281.25"/>
  </r>
  <r>
    <x v="1"/>
    <x v="0"/>
    <x v="9"/>
    <m/>
  </r>
  <r>
    <x v="2"/>
    <x v="0"/>
    <x v="9"/>
    <m/>
  </r>
  <r>
    <x v="3"/>
    <x v="0"/>
    <x v="9"/>
    <n v="782.07500000000005"/>
  </r>
  <r>
    <x v="4"/>
    <x v="0"/>
    <x v="9"/>
    <n v="642.41666667000004"/>
  </r>
  <r>
    <x v="5"/>
    <x v="0"/>
    <x v="9"/>
    <n v="622"/>
  </r>
  <r>
    <x v="6"/>
    <x v="0"/>
    <x v="9"/>
    <n v="569.20833332999996"/>
  </r>
  <r>
    <x v="7"/>
    <x v="0"/>
    <x v="9"/>
    <n v="662"/>
  </r>
  <r>
    <x v="8"/>
    <x v="0"/>
    <x v="9"/>
    <n v="626.66666667000004"/>
  </r>
  <r>
    <x v="9"/>
    <x v="0"/>
    <x v="9"/>
    <n v="805.875"/>
  </r>
  <r>
    <x v="10"/>
    <x v="0"/>
    <x v="9"/>
    <n v="786.95833332999996"/>
  </r>
  <r>
    <x v="11"/>
    <x v="0"/>
    <x v="9"/>
    <n v="804.5"/>
  </r>
  <r>
    <x v="12"/>
    <x v="0"/>
    <x v="9"/>
    <n v="831.375"/>
  </r>
  <r>
    <x v="13"/>
    <x v="0"/>
    <x v="9"/>
    <n v="451.04166666999998"/>
  </r>
  <r>
    <x v="14"/>
    <x v="0"/>
    <x v="9"/>
    <n v="470.75"/>
  </r>
  <r>
    <x v="15"/>
    <x v="0"/>
    <x v="9"/>
    <n v="480.33333333000002"/>
  </r>
  <r>
    <x v="16"/>
    <x v="0"/>
    <x v="9"/>
    <n v="468.45833333000002"/>
  </r>
  <r>
    <x v="0"/>
    <x v="0"/>
    <x v="9"/>
    <n v="527.25"/>
  </r>
  <r>
    <x v="1"/>
    <x v="0"/>
    <x v="10"/>
    <m/>
  </r>
  <r>
    <x v="2"/>
    <x v="0"/>
    <x v="10"/>
    <m/>
  </r>
  <r>
    <x v="3"/>
    <x v="0"/>
    <x v="10"/>
    <n v="3457.1166667000002"/>
  </r>
  <r>
    <x v="4"/>
    <x v="0"/>
    <x v="10"/>
    <n v="3374.8166667"/>
  </r>
  <r>
    <x v="5"/>
    <x v="0"/>
    <x v="10"/>
    <n v="3338.45"/>
  </r>
  <r>
    <x v="6"/>
    <x v="0"/>
    <x v="10"/>
    <n v="3404.0166666999999"/>
  </r>
  <r>
    <x v="7"/>
    <x v="0"/>
    <x v="10"/>
    <n v="3591.05"/>
  </r>
  <r>
    <x v="8"/>
    <x v="0"/>
    <x v="10"/>
    <n v="3575.7166667000001"/>
  </r>
  <r>
    <x v="9"/>
    <x v="0"/>
    <x v="10"/>
    <n v="3807.1166667000002"/>
  </r>
  <r>
    <x v="10"/>
    <x v="0"/>
    <x v="10"/>
    <n v="3744.5666667"/>
  </r>
  <r>
    <x v="11"/>
    <x v="0"/>
    <x v="10"/>
    <n v="3667.875"/>
  </r>
  <r>
    <x v="12"/>
    <x v="0"/>
    <x v="10"/>
    <n v="3832.3666667000002"/>
  </r>
  <r>
    <x v="13"/>
    <x v="0"/>
    <x v="10"/>
    <n v="3897.9"/>
  </r>
  <r>
    <x v="14"/>
    <x v="0"/>
    <x v="10"/>
    <n v="3902.55"/>
  </r>
  <r>
    <x v="15"/>
    <x v="0"/>
    <x v="10"/>
    <n v="4054.6333332999998"/>
  </r>
  <r>
    <x v="16"/>
    <x v="0"/>
    <x v="10"/>
    <n v="4120.7083333"/>
  </r>
  <r>
    <x v="0"/>
    <x v="0"/>
    <x v="10"/>
    <n v="4238.2166667000001"/>
  </r>
  <r>
    <x v="1"/>
    <x v="0"/>
    <x v="11"/>
    <m/>
  </r>
  <r>
    <x v="2"/>
    <x v="0"/>
    <x v="11"/>
    <m/>
  </r>
  <r>
    <x v="3"/>
    <x v="0"/>
    <x v="11"/>
    <n v="2786.1"/>
  </r>
  <r>
    <x v="4"/>
    <x v="0"/>
    <x v="11"/>
    <n v="2791.1166667000002"/>
  </r>
  <r>
    <x v="5"/>
    <x v="0"/>
    <x v="11"/>
    <n v="2821.7833332999999"/>
  </r>
  <r>
    <x v="6"/>
    <x v="0"/>
    <x v="11"/>
    <n v="2970.625"/>
  </r>
  <r>
    <x v="7"/>
    <x v="0"/>
    <x v="11"/>
    <n v="2988.1333332999998"/>
  </r>
  <r>
    <x v="8"/>
    <x v="0"/>
    <x v="11"/>
    <n v="2996.9166667"/>
  </r>
  <r>
    <x v="9"/>
    <x v="0"/>
    <x v="11"/>
    <n v="3199.5333332999999"/>
  </r>
  <r>
    <x v="10"/>
    <x v="0"/>
    <x v="11"/>
    <n v="3284.1"/>
  </r>
  <r>
    <x v="11"/>
    <x v="0"/>
    <x v="11"/>
    <n v="3246.75"/>
  </r>
  <r>
    <x v="12"/>
    <x v="0"/>
    <x v="11"/>
    <n v="3244.5083332999998"/>
  </r>
  <r>
    <x v="13"/>
    <x v="0"/>
    <x v="11"/>
    <n v="3254.8"/>
  </r>
  <r>
    <x v="14"/>
    <x v="0"/>
    <x v="11"/>
    <n v="3377.9333333"/>
  </r>
  <r>
    <x v="15"/>
    <x v="0"/>
    <x v="11"/>
    <n v="3456.0833333"/>
  </r>
  <r>
    <x v="16"/>
    <x v="0"/>
    <x v="11"/>
    <n v="3609.1083333000001"/>
  </r>
  <r>
    <x v="0"/>
    <x v="0"/>
    <x v="11"/>
    <n v="3646.5416667"/>
  </r>
  <r>
    <x v="1"/>
    <x v="0"/>
    <x v="12"/>
    <m/>
  </r>
  <r>
    <x v="2"/>
    <x v="0"/>
    <x v="12"/>
    <m/>
  </r>
  <r>
    <x v="3"/>
    <x v="0"/>
    <x v="12"/>
    <n v="1048.1666667"/>
  </r>
  <r>
    <x v="4"/>
    <x v="0"/>
    <x v="12"/>
    <n v="995.66666667000004"/>
  </r>
  <r>
    <x v="5"/>
    <x v="0"/>
    <x v="12"/>
    <n v="997.83333332999996"/>
  </r>
  <r>
    <x v="6"/>
    <x v="0"/>
    <x v="12"/>
    <n v="1004"/>
  </r>
  <r>
    <x v="7"/>
    <x v="0"/>
    <x v="12"/>
    <n v="1078.1666667"/>
  </r>
  <r>
    <x v="8"/>
    <x v="0"/>
    <x v="12"/>
    <n v="1305"/>
  </r>
  <r>
    <x v="9"/>
    <x v="0"/>
    <x v="12"/>
    <n v="1378.3333333"/>
  </r>
  <r>
    <x v="10"/>
    <x v="0"/>
    <x v="12"/>
    <n v="1395.1666667"/>
  </r>
  <r>
    <x v="11"/>
    <x v="0"/>
    <x v="12"/>
    <n v="1382.4166667"/>
  </r>
  <r>
    <x v="12"/>
    <x v="0"/>
    <x v="12"/>
    <n v="1459.3333333"/>
  </r>
  <r>
    <x v="13"/>
    <x v="0"/>
    <x v="12"/>
    <n v="1550"/>
  </r>
  <r>
    <x v="14"/>
    <x v="0"/>
    <x v="12"/>
    <n v="1591.9166667"/>
  </r>
  <r>
    <x v="15"/>
    <x v="0"/>
    <x v="12"/>
    <n v="1611.8333333"/>
  </r>
  <r>
    <x v="16"/>
    <x v="0"/>
    <x v="12"/>
    <n v="1677.2083333"/>
  </r>
  <r>
    <x v="0"/>
    <x v="0"/>
    <x v="12"/>
    <n v="1721.375"/>
  </r>
  <r>
    <x v="7"/>
    <x v="1"/>
    <x v="13"/>
    <n v="141"/>
  </r>
  <r>
    <x v="8"/>
    <x v="1"/>
    <x v="13"/>
    <n v="197"/>
  </r>
  <r>
    <x v="9"/>
    <x v="1"/>
    <x v="13"/>
    <n v="234"/>
  </r>
  <r>
    <x v="10"/>
    <x v="1"/>
    <x v="13"/>
    <n v="265"/>
  </r>
  <r>
    <x v="11"/>
    <x v="1"/>
    <x v="13"/>
    <n v="264"/>
  </r>
  <r>
    <x v="12"/>
    <x v="1"/>
    <x v="13"/>
    <n v="246"/>
  </r>
  <r>
    <x v="13"/>
    <x v="1"/>
    <x v="13"/>
    <n v="281"/>
  </r>
  <r>
    <x v="14"/>
    <x v="1"/>
    <x v="13"/>
    <n v="347"/>
  </r>
  <r>
    <x v="15"/>
    <x v="1"/>
    <x v="13"/>
    <n v="375"/>
  </r>
  <r>
    <x v="16"/>
    <x v="1"/>
    <x v="13"/>
    <n v="384"/>
  </r>
  <r>
    <x v="0"/>
    <x v="1"/>
    <x v="13"/>
    <n v="346"/>
  </r>
  <r>
    <x v="13"/>
    <x v="1"/>
    <x v="14"/>
    <m/>
  </r>
  <r>
    <x v="14"/>
    <x v="1"/>
    <x v="14"/>
    <m/>
  </r>
  <r>
    <x v="15"/>
    <x v="1"/>
    <x v="14"/>
    <m/>
  </r>
  <r>
    <x v="16"/>
    <x v="1"/>
    <x v="14"/>
    <m/>
  </r>
  <r>
    <x v="0"/>
    <x v="1"/>
    <x v="14"/>
    <m/>
  </r>
  <r>
    <x v="7"/>
    <x v="1"/>
    <x v="15"/>
    <m/>
  </r>
  <r>
    <x v="8"/>
    <x v="1"/>
    <x v="15"/>
    <m/>
  </r>
  <r>
    <x v="9"/>
    <x v="1"/>
    <x v="15"/>
    <n v="26"/>
  </r>
  <r>
    <x v="10"/>
    <x v="1"/>
    <x v="15"/>
    <m/>
  </r>
  <r>
    <x v="11"/>
    <x v="1"/>
    <x v="15"/>
    <m/>
  </r>
  <r>
    <x v="12"/>
    <x v="1"/>
    <x v="15"/>
    <m/>
  </r>
  <r>
    <x v="13"/>
    <x v="1"/>
    <x v="15"/>
    <m/>
  </r>
  <r>
    <x v="14"/>
    <x v="1"/>
    <x v="15"/>
    <m/>
  </r>
  <r>
    <x v="15"/>
    <x v="1"/>
    <x v="15"/>
    <m/>
  </r>
  <r>
    <x v="16"/>
    <x v="1"/>
    <x v="15"/>
    <m/>
  </r>
  <r>
    <x v="0"/>
    <x v="1"/>
    <x v="15"/>
    <m/>
  </r>
  <r>
    <x v="7"/>
    <x v="1"/>
    <x v="16"/>
    <n v="1"/>
  </r>
  <r>
    <x v="8"/>
    <x v="1"/>
    <x v="16"/>
    <m/>
  </r>
  <r>
    <x v="9"/>
    <x v="1"/>
    <x v="16"/>
    <n v="6"/>
  </r>
  <r>
    <x v="10"/>
    <x v="1"/>
    <x v="16"/>
    <n v="1"/>
  </r>
  <r>
    <x v="11"/>
    <x v="1"/>
    <x v="16"/>
    <m/>
  </r>
  <r>
    <x v="13"/>
    <x v="1"/>
    <x v="16"/>
    <m/>
  </r>
  <r>
    <x v="14"/>
    <x v="1"/>
    <x v="16"/>
    <m/>
  </r>
  <r>
    <x v="15"/>
    <x v="1"/>
    <x v="16"/>
    <m/>
  </r>
  <r>
    <x v="16"/>
    <x v="1"/>
    <x v="16"/>
    <m/>
  </r>
  <r>
    <x v="0"/>
    <x v="1"/>
    <x v="16"/>
    <m/>
  </r>
  <r>
    <x v="7"/>
    <x v="1"/>
    <x v="17"/>
    <n v="148"/>
  </r>
  <r>
    <x v="8"/>
    <x v="1"/>
    <x v="17"/>
    <n v="141"/>
  </r>
  <r>
    <x v="9"/>
    <x v="1"/>
    <x v="17"/>
    <n v="88"/>
  </r>
  <r>
    <x v="10"/>
    <x v="1"/>
    <x v="17"/>
    <n v="89"/>
  </r>
  <r>
    <x v="11"/>
    <x v="1"/>
    <x v="17"/>
    <n v="115"/>
  </r>
  <r>
    <x v="12"/>
    <x v="1"/>
    <x v="17"/>
    <n v="88"/>
  </r>
  <r>
    <x v="13"/>
    <x v="1"/>
    <x v="17"/>
    <m/>
  </r>
  <r>
    <x v="14"/>
    <x v="1"/>
    <x v="17"/>
    <n v="106"/>
  </r>
  <r>
    <x v="15"/>
    <x v="1"/>
    <x v="17"/>
    <n v="136"/>
  </r>
  <r>
    <x v="16"/>
    <x v="1"/>
    <x v="17"/>
    <n v="179"/>
  </r>
  <r>
    <x v="0"/>
    <x v="1"/>
    <x v="17"/>
    <n v="202"/>
  </r>
  <r>
    <x v="7"/>
    <x v="1"/>
    <x v="18"/>
    <m/>
  </r>
  <r>
    <x v="8"/>
    <x v="1"/>
    <x v="18"/>
    <m/>
  </r>
  <r>
    <x v="9"/>
    <x v="1"/>
    <x v="18"/>
    <m/>
  </r>
  <r>
    <x v="11"/>
    <x v="1"/>
    <x v="18"/>
    <m/>
  </r>
  <r>
    <x v="12"/>
    <x v="1"/>
    <x v="18"/>
    <m/>
  </r>
  <r>
    <x v="13"/>
    <x v="1"/>
    <x v="18"/>
    <m/>
  </r>
  <r>
    <x v="14"/>
    <x v="1"/>
    <x v="18"/>
    <m/>
  </r>
  <r>
    <x v="15"/>
    <x v="1"/>
    <x v="18"/>
    <m/>
  </r>
  <r>
    <x v="16"/>
    <x v="1"/>
    <x v="18"/>
    <m/>
  </r>
  <r>
    <x v="0"/>
    <x v="1"/>
    <x v="18"/>
    <m/>
  </r>
  <r>
    <x v="7"/>
    <x v="1"/>
    <x v="19"/>
    <n v="126"/>
  </r>
  <r>
    <x v="8"/>
    <x v="1"/>
    <x v="19"/>
    <n v="132"/>
  </r>
  <r>
    <x v="9"/>
    <x v="1"/>
    <x v="19"/>
    <n v="123"/>
  </r>
  <r>
    <x v="10"/>
    <x v="1"/>
    <x v="19"/>
    <n v="146"/>
  </r>
  <r>
    <x v="11"/>
    <x v="1"/>
    <x v="19"/>
    <n v="122"/>
  </r>
  <r>
    <x v="12"/>
    <x v="1"/>
    <x v="19"/>
    <n v="131"/>
  </r>
  <r>
    <x v="13"/>
    <x v="1"/>
    <x v="19"/>
    <n v="135"/>
  </r>
  <r>
    <x v="14"/>
    <x v="1"/>
    <x v="19"/>
    <n v="159"/>
  </r>
  <r>
    <x v="15"/>
    <x v="1"/>
    <x v="19"/>
    <n v="159"/>
  </r>
  <r>
    <x v="16"/>
    <x v="1"/>
    <x v="19"/>
    <n v="170"/>
  </r>
  <r>
    <x v="0"/>
    <x v="1"/>
    <x v="19"/>
    <n v="165"/>
  </r>
  <r>
    <x v="7"/>
    <x v="1"/>
    <x v="20"/>
    <n v="39"/>
  </r>
  <r>
    <x v="8"/>
    <x v="1"/>
    <x v="20"/>
    <n v="33"/>
  </r>
  <r>
    <x v="9"/>
    <x v="1"/>
    <x v="20"/>
    <n v="36"/>
  </r>
  <r>
    <x v="10"/>
    <x v="1"/>
    <x v="20"/>
    <n v="21"/>
  </r>
  <r>
    <x v="11"/>
    <x v="1"/>
    <x v="20"/>
    <n v="39"/>
  </r>
  <r>
    <x v="12"/>
    <x v="1"/>
    <x v="20"/>
    <n v="35"/>
  </r>
  <r>
    <x v="13"/>
    <x v="1"/>
    <x v="20"/>
    <n v="39"/>
  </r>
  <r>
    <x v="14"/>
    <x v="1"/>
    <x v="20"/>
    <n v="63"/>
  </r>
  <r>
    <x v="15"/>
    <x v="1"/>
    <x v="20"/>
    <n v="80"/>
  </r>
  <r>
    <x v="16"/>
    <x v="1"/>
    <x v="20"/>
    <n v="107"/>
  </r>
  <r>
    <x v="0"/>
    <x v="1"/>
    <x v="20"/>
    <n v="147"/>
  </r>
  <r>
    <x v="7"/>
    <x v="1"/>
    <x v="21"/>
    <n v="433"/>
  </r>
  <r>
    <x v="8"/>
    <x v="1"/>
    <x v="21"/>
    <n v="449"/>
  </r>
  <r>
    <x v="9"/>
    <x v="1"/>
    <x v="21"/>
    <n v="461"/>
  </r>
  <r>
    <x v="10"/>
    <x v="1"/>
    <x v="21"/>
    <n v="495"/>
  </r>
  <r>
    <x v="11"/>
    <x v="1"/>
    <x v="21"/>
    <n v="526"/>
  </r>
  <r>
    <x v="12"/>
    <x v="1"/>
    <x v="21"/>
    <n v="492"/>
  </r>
  <r>
    <x v="13"/>
    <x v="1"/>
    <x v="21"/>
    <n v="570"/>
  </r>
  <r>
    <x v="14"/>
    <x v="1"/>
    <x v="21"/>
    <n v="600"/>
  </r>
  <r>
    <x v="15"/>
    <x v="1"/>
    <x v="21"/>
    <n v="607"/>
  </r>
  <r>
    <x v="16"/>
    <x v="1"/>
    <x v="21"/>
    <n v="571"/>
  </r>
  <r>
    <x v="0"/>
    <x v="1"/>
    <x v="21"/>
    <n v="515"/>
  </r>
  <r>
    <x v="7"/>
    <x v="1"/>
    <x v="22"/>
    <m/>
  </r>
  <r>
    <x v="8"/>
    <x v="1"/>
    <x v="22"/>
    <m/>
  </r>
  <r>
    <x v="9"/>
    <x v="1"/>
    <x v="22"/>
    <n v="2"/>
  </r>
  <r>
    <x v="10"/>
    <x v="1"/>
    <x v="22"/>
    <m/>
  </r>
  <r>
    <x v="11"/>
    <x v="1"/>
    <x v="22"/>
    <m/>
  </r>
  <r>
    <x v="12"/>
    <x v="1"/>
    <x v="22"/>
    <m/>
  </r>
  <r>
    <x v="13"/>
    <x v="1"/>
    <x v="22"/>
    <m/>
  </r>
  <r>
    <x v="14"/>
    <x v="1"/>
    <x v="22"/>
    <n v="22"/>
  </r>
  <r>
    <x v="15"/>
    <x v="1"/>
    <x v="22"/>
    <n v="18"/>
  </r>
  <r>
    <x v="16"/>
    <x v="1"/>
    <x v="22"/>
    <n v="9"/>
  </r>
  <r>
    <x v="0"/>
    <x v="1"/>
    <x v="22"/>
    <n v="8"/>
  </r>
  <r>
    <x v="7"/>
    <x v="1"/>
    <x v="23"/>
    <n v="1230"/>
  </r>
  <r>
    <x v="8"/>
    <x v="1"/>
    <x v="23"/>
    <n v="1188"/>
  </r>
  <r>
    <x v="9"/>
    <x v="1"/>
    <x v="23"/>
    <n v="1310"/>
  </r>
  <r>
    <x v="10"/>
    <x v="1"/>
    <x v="23"/>
    <n v="1744"/>
  </r>
  <r>
    <x v="11"/>
    <x v="1"/>
    <x v="23"/>
    <n v="1561"/>
  </r>
  <r>
    <x v="12"/>
    <x v="1"/>
    <x v="23"/>
    <n v="2152"/>
  </r>
  <r>
    <x v="13"/>
    <x v="1"/>
    <x v="23"/>
    <n v="2250"/>
  </r>
  <r>
    <x v="14"/>
    <x v="1"/>
    <x v="23"/>
    <n v="2488"/>
  </r>
  <r>
    <x v="15"/>
    <x v="1"/>
    <x v="23"/>
    <n v="2460"/>
  </r>
  <r>
    <x v="16"/>
    <x v="1"/>
    <x v="23"/>
    <n v="2435"/>
  </r>
  <r>
    <x v="0"/>
    <x v="1"/>
    <x v="23"/>
    <n v="2709"/>
  </r>
  <r>
    <x v="7"/>
    <x v="1"/>
    <x v="24"/>
    <n v="212"/>
  </r>
  <r>
    <x v="8"/>
    <x v="1"/>
    <x v="24"/>
    <n v="275"/>
  </r>
  <r>
    <x v="9"/>
    <x v="1"/>
    <x v="24"/>
    <n v="330"/>
  </r>
  <r>
    <x v="10"/>
    <x v="1"/>
    <x v="24"/>
    <n v="350"/>
  </r>
  <r>
    <x v="11"/>
    <x v="1"/>
    <x v="24"/>
    <n v="355"/>
  </r>
  <r>
    <x v="12"/>
    <x v="1"/>
    <x v="24"/>
    <n v="359"/>
  </r>
  <r>
    <x v="13"/>
    <x v="1"/>
    <x v="24"/>
    <n v="334"/>
  </r>
  <r>
    <x v="14"/>
    <x v="1"/>
    <x v="24"/>
    <n v="335"/>
  </r>
  <r>
    <x v="15"/>
    <x v="1"/>
    <x v="24"/>
    <m/>
  </r>
  <r>
    <x v="16"/>
    <x v="1"/>
    <x v="24"/>
    <n v="336"/>
  </r>
  <r>
    <x v="0"/>
    <x v="1"/>
    <x v="24"/>
    <n v="421"/>
  </r>
  <r>
    <x v="7"/>
    <x v="1"/>
    <x v="25"/>
    <n v="23"/>
  </r>
  <r>
    <x v="8"/>
    <x v="1"/>
    <x v="25"/>
    <n v="52"/>
  </r>
  <r>
    <x v="9"/>
    <x v="1"/>
    <x v="25"/>
    <n v="80"/>
  </r>
  <r>
    <x v="10"/>
    <x v="1"/>
    <x v="25"/>
    <n v="232"/>
  </r>
  <r>
    <x v="11"/>
    <x v="1"/>
    <x v="25"/>
    <n v="156"/>
  </r>
  <r>
    <x v="12"/>
    <x v="1"/>
    <x v="25"/>
    <n v="210"/>
  </r>
  <r>
    <x v="13"/>
    <x v="1"/>
    <x v="25"/>
    <n v="320"/>
  </r>
  <r>
    <x v="14"/>
    <x v="1"/>
    <x v="25"/>
    <n v="220"/>
  </r>
  <r>
    <x v="15"/>
    <x v="1"/>
    <x v="25"/>
    <n v="178"/>
  </r>
  <r>
    <x v="16"/>
    <x v="1"/>
    <x v="25"/>
    <n v="163"/>
  </r>
  <r>
    <x v="0"/>
    <x v="1"/>
    <x v="25"/>
    <n v="146"/>
  </r>
  <r>
    <x v="7"/>
    <x v="1"/>
    <x v="26"/>
    <m/>
  </r>
  <r>
    <x v="8"/>
    <x v="1"/>
    <x v="26"/>
    <m/>
  </r>
  <r>
    <x v="9"/>
    <x v="1"/>
    <x v="26"/>
    <m/>
  </r>
  <r>
    <x v="10"/>
    <x v="1"/>
    <x v="26"/>
    <m/>
  </r>
  <r>
    <x v="11"/>
    <x v="1"/>
    <x v="26"/>
    <m/>
  </r>
  <r>
    <x v="12"/>
    <x v="1"/>
    <x v="26"/>
    <m/>
  </r>
  <r>
    <x v="13"/>
    <x v="1"/>
    <x v="26"/>
    <m/>
  </r>
  <r>
    <x v="14"/>
    <x v="1"/>
    <x v="26"/>
    <m/>
  </r>
  <r>
    <x v="15"/>
    <x v="1"/>
    <x v="26"/>
    <m/>
  </r>
  <r>
    <x v="16"/>
    <x v="1"/>
    <x v="26"/>
    <m/>
  </r>
  <r>
    <x v="0"/>
    <x v="1"/>
    <x v="26"/>
    <m/>
  </r>
  <r>
    <x v="7"/>
    <x v="1"/>
    <x v="27"/>
    <n v="36"/>
  </r>
  <r>
    <x v="8"/>
    <x v="1"/>
    <x v="27"/>
    <n v="39"/>
  </r>
  <r>
    <x v="9"/>
    <x v="1"/>
    <x v="27"/>
    <n v="48"/>
  </r>
  <r>
    <x v="10"/>
    <x v="1"/>
    <x v="27"/>
    <n v="53"/>
  </r>
  <r>
    <x v="11"/>
    <x v="1"/>
    <x v="27"/>
    <n v="122"/>
  </r>
  <r>
    <x v="12"/>
    <x v="1"/>
    <x v="27"/>
    <n v="114"/>
  </r>
  <r>
    <x v="13"/>
    <x v="1"/>
    <x v="27"/>
    <m/>
  </r>
  <r>
    <x v="14"/>
    <x v="1"/>
    <x v="27"/>
    <m/>
  </r>
  <r>
    <x v="15"/>
    <x v="1"/>
    <x v="27"/>
    <m/>
  </r>
  <r>
    <x v="16"/>
    <x v="1"/>
    <x v="27"/>
    <m/>
  </r>
  <r>
    <x v="0"/>
    <x v="1"/>
    <x v="27"/>
    <m/>
  </r>
  <r>
    <x v="7"/>
    <x v="1"/>
    <x v="28"/>
    <n v="445"/>
  </r>
  <r>
    <x v="8"/>
    <x v="1"/>
    <x v="28"/>
    <n v="425"/>
  </r>
  <r>
    <x v="9"/>
    <x v="1"/>
    <x v="28"/>
    <n v="510"/>
  </r>
  <r>
    <x v="10"/>
    <x v="1"/>
    <x v="28"/>
    <n v="521"/>
  </r>
  <r>
    <x v="11"/>
    <x v="1"/>
    <x v="28"/>
    <n v="531"/>
  </r>
  <r>
    <x v="12"/>
    <x v="1"/>
    <x v="28"/>
    <n v="577"/>
  </r>
  <r>
    <x v="13"/>
    <x v="1"/>
    <x v="28"/>
    <n v="582"/>
  </r>
  <r>
    <x v="14"/>
    <x v="1"/>
    <x v="28"/>
    <n v="593"/>
  </r>
  <r>
    <x v="15"/>
    <x v="1"/>
    <x v="28"/>
    <n v="629"/>
  </r>
  <r>
    <x v="16"/>
    <x v="1"/>
    <x v="28"/>
    <n v="752"/>
  </r>
  <r>
    <x v="0"/>
    <x v="1"/>
    <x v="28"/>
    <n v="624"/>
  </r>
  <r>
    <x v="7"/>
    <x v="1"/>
    <x v="29"/>
    <n v="1348"/>
  </r>
  <r>
    <x v="8"/>
    <x v="1"/>
    <x v="29"/>
    <n v="1333"/>
  </r>
  <r>
    <x v="9"/>
    <x v="1"/>
    <x v="29"/>
    <n v="1330"/>
  </r>
  <r>
    <x v="10"/>
    <x v="1"/>
    <x v="29"/>
    <n v="1397"/>
  </r>
  <r>
    <x v="11"/>
    <x v="1"/>
    <x v="29"/>
    <n v="1454"/>
  </r>
  <r>
    <x v="12"/>
    <x v="1"/>
    <x v="29"/>
    <n v="1483"/>
  </r>
  <r>
    <x v="13"/>
    <x v="1"/>
    <x v="29"/>
    <n v="4047"/>
  </r>
  <r>
    <x v="14"/>
    <x v="1"/>
    <x v="29"/>
    <n v="3588"/>
  </r>
  <r>
    <x v="15"/>
    <x v="1"/>
    <x v="29"/>
    <n v="3473"/>
  </r>
  <r>
    <x v="16"/>
    <x v="1"/>
    <x v="29"/>
    <n v="3587"/>
  </r>
  <r>
    <x v="0"/>
    <x v="1"/>
    <x v="29"/>
    <n v="4542"/>
  </r>
  <r>
    <x v="7"/>
    <x v="1"/>
    <x v="30"/>
    <n v="228"/>
  </r>
  <r>
    <x v="8"/>
    <x v="1"/>
    <x v="30"/>
    <n v="289"/>
  </r>
  <r>
    <x v="9"/>
    <x v="1"/>
    <x v="30"/>
    <n v="120"/>
  </r>
  <r>
    <x v="10"/>
    <x v="1"/>
    <x v="30"/>
    <n v="118"/>
  </r>
  <r>
    <x v="11"/>
    <x v="1"/>
    <x v="30"/>
    <n v="177"/>
  </r>
  <r>
    <x v="12"/>
    <x v="1"/>
    <x v="30"/>
    <n v="195"/>
  </r>
  <r>
    <x v="13"/>
    <x v="1"/>
    <x v="30"/>
    <n v="267"/>
  </r>
  <r>
    <x v="14"/>
    <x v="1"/>
    <x v="30"/>
    <n v="309"/>
  </r>
  <r>
    <x v="15"/>
    <x v="1"/>
    <x v="30"/>
    <n v="380"/>
  </r>
  <r>
    <x v="16"/>
    <x v="1"/>
    <x v="30"/>
    <n v="383"/>
  </r>
  <r>
    <x v="0"/>
    <x v="1"/>
    <x v="30"/>
    <n v="406"/>
  </r>
  <r>
    <x v="7"/>
    <x v="1"/>
    <x v="31"/>
    <n v="30"/>
  </r>
  <r>
    <x v="8"/>
    <x v="1"/>
    <x v="31"/>
    <n v="26"/>
  </r>
  <r>
    <x v="9"/>
    <x v="1"/>
    <x v="31"/>
    <n v="40"/>
  </r>
  <r>
    <x v="10"/>
    <x v="1"/>
    <x v="31"/>
    <n v="32"/>
  </r>
  <r>
    <x v="11"/>
    <x v="1"/>
    <x v="31"/>
    <n v="28"/>
  </r>
  <r>
    <x v="12"/>
    <x v="1"/>
    <x v="31"/>
    <n v="19"/>
  </r>
  <r>
    <x v="13"/>
    <x v="1"/>
    <x v="31"/>
    <n v="38"/>
  </r>
  <r>
    <x v="14"/>
    <x v="1"/>
    <x v="31"/>
    <n v="66"/>
  </r>
  <r>
    <x v="15"/>
    <x v="1"/>
    <x v="31"/>
    <n v="76"/>
  </r>
  <r>
    <x v="16"/>
    <x v="1"/>
    <x v="31"/>
    <n v="94"/>
  </r>
  <r>
    <x v="0"/>
    <x v="1"/>
    <x v="31"/>
    <n v="94"/>
  </r>
  <r>
    <x v="7"/>
    <x v="1"/>
    <x v="32"/>
    <n v="3103"/>
  </r>
  <r>
    <x v="8"/>
    <x v="1"/>
    <x v="32"/>
    <n v="3053"/>
  </r>
  <r>
    <x v="9"/>
    <x v="1"/>
    <x v="32"/>
    <n v="3132"/>
  </r>
  <r>
    <x v="10"/>
    <x v="1"/>
    <x v="32"/>
    <n v="3484"/>
  </r>
  <r>
    <x v="11"/>
    <x v="1"/>
    <x v="32"/>
    <n v="3314"/>
  </r>
  <r>
    <x v="12"/>
    <x v="1"/>
    <x v="32"/>
    <n v="3305"/>
  </r>
  <r>
    <x v="13"/>
    <x v="1"/>
    <x v="32"/>
    <n v="4655"/>
  </r>
  <r>
    <x v="14"/>
    <x v="1"/>
    <x v="32"/>
    <n v="5053"/>
  </r>
  <r>
    <x v="15"/>
    <x v="1"/>
    <x v="32"/>
    <n v="5146"/>
  </r>
  <r>
    <x v="16"/>
    <x v="1"/>
    <x v="32"/>
    <n v="5534"/>
  </r>
  <r>
    <x v="0"/>
    <x v="1"/>
    <x v="32"/>
    <n v="5783"/>
  </r>
  <r>
    <x v="7"/>
    <x v="1"/>
    <x v="33"/>
    <n v="1288"/>
  </r>
  <r>
    <x v="8"/>
    <x v="1"/>
    <x v="33"/>
    <n v="2630"/>
  </r>
  <r>
    <x v="9"/>
    <x v="1"/>
    <x v="33"/>
    <n v="1701"/>
  </r>
  <r>
    <x v="10"/>
    <x v="1"/>
    <x v="33"/>
    <n v="1851"/>
  </r>
  <r>
    <x v="11"/>
    <x v="1"/>
    <x v="33"/>
    <n v="1900"/>
  </r>
  <r>
    <x v="12"/>
    <x v="1"/>
    <x v="33"/>
    <n v="1903"/>
  </r>
  <r>
    <x v="13"/>
    <x v="1"/>
    <x v="33"/>
    <n v="2073"/>
  </r>
  <r>
    <x v="14"/>
    <x v="1"/>
    <x v="33"/>
    <n v="2419"/>
  </r>
  <r>
    <x v="15"/>
    <x v="1"/>
    <x v="33"/>
    <n v="2174"/>
  </r>
  <r>
    <x v="16"/>
    <x v="1"/>
    <x v="33"/>
    <n v="2277"/>
  </r>
  <r>
    <x v="0"/>
    <x v="1"/>
    <x v="33"/>
    <n v="2398"/>
  </r>
  <r>
    <x v="7"/>
    <x v="1"/>
    <x v="34"/>
    <m/>
  </r>
  <r>
    <x v="8"/>
    <x v="1"/>
    <x v="34"/>
    <n v="1102"/>
  </r>
  <r>
    <x v="9"/>
    <x v="1"/>
    <x v="34"/>
    <m/>
  </r>
  <r>
    <x v="10"/>
    <x v="1"/>
    <x v="34"/>
    <m/>
  </r>
  <r>
    <x v="11"/>
    <x v="1"/>
    <x v="34"/>
    <m/>
  </r>
  <r>
    <x v="12"/>
    <x v="1"/>
    <x v="34"/>
    <m/>
  </r>
  <r>
    <x v="13"/>
    <x v="1"/>
    <x v="34"/>
    <m/>
  </r>
  <r>
    <x v="14"/>
    <x v="1"/>
    <x v="34"/>
    <m/>
  </r>
  <r>
    <x v="15"/>
    <x v="1"/>
    <x v="34"/>
    <m/>
  </r>
  <r>
    <x v="16"/>
    <x v="1"/>
    <x v="34"/>
    <m/>
  </r>
  <r>
    <x v="0"/>
    <x v="1"/>
    <x v="34"/>
    <m/>
  </r>
  <r>
    <x v="7"/>
    <x v="1"/>
    <x v="35"/>
    <m/>
  </r>
  <r>
    <x v="8"/>
    <x v="1"/>
    <x v="35"/>
    <m/>
  </r>
  <r>
    <x v="9"/>
    <x v="1"/>
    <x v="35"/>
    <m/>
  </r>
  <r>
    <x v="10"/>
    <x v="1"/>
    <x v="35"/>
    <m/>
  </r>
  <r>
    <x v="11"/>
    <x v="1"/>
    <x v="35"/>
    <m/>
  </r>
  <r>
    <x v="12"/>
    <x v="1"/>
    <x v="35"/>
    <m/>
  </r>
  <r>
    <x v="13"/>
    <x v="1"/>
    <x v="35"/>
    <m/>
  </r>
  <r>
    <x v="14"/>
    <x v="1"/>
    <x v="35"/>
    <m/>
  </r>
  <r>
    <x v="15"/>
    <x v="1"/>
    <x v="35"/>
    <m/>
  </r>
  <r>
    <x v="16"/>
    <x v="1"/>
    <x v="35"/>
    <m/>
  </r>
  <r>
    <x v="0"/>
    <x v="1"/>
    <x v="35"/>
    <m/>
  </r>
  <r>
    <x v="8"/>
    <x v="1"/>
    <x v="36"/>
    <n v="61"/>
  </r>
  <r>
    <x v="9"/>
    <x v="1"/>
    <x v="36"/>
    <n v="54"/>
  </r>
  <r>
    <x v="10"/>
    <x v="1"/>
    <x v="36"/>
    <n v="38"/>
  </r>
  <r>
    <x v="11"/>
    <x v="1"/>
    <x v="36"/>
    <n v="81"/>
  </r>
  <r>
    <x v="12"/>
    <x v="1"/>
    <x v="36"/>
    <n v="73"/>
  </r>
  <r>
    <x v="13"/>
    <x v="1"/>
    <x v="36"/>
    <n v="16"/>
  </r>
  <r>
    <x v="14"/>
    <x v="1"/>
    <x v="36"/>
    <n v="29"/>
  </r>
  <r>
    <x v="15"/>
    <x v="1"/>
    <x v="36"/>
    <n v="65"/>
  </r>
  <r>
    <x v="16"/>
    <x v="1"/>
    <x v="36"/>
    <n v="19"/>
  </r>
  <r>
    <x v="0"/>
    <x v="1"/>
    <x v="36"/>
    <n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2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S44" firstHeaderRow="1" firstDataRow="2" firstDataCol="1"/>
  <pivotFields count="4">
    <pivotField axis="axisCol" showAll="0">
      <items count="1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0"/>
        <item t="default"/>
      </items>
    </pivotField>
    <pivotField axis="axisRow" showAll="0">
      <items count="3">
        <item x="0"/>
        <item x="1"/>
        <item t="default"/>
      </items>
    </pivotField>
    <pivotField axis="axisRow" showAll="0">
      <items count="38">
        <item x="13"/>
        <item x="14"/>
        <item x="15"/>
        <item x="16"/>
        <item x="17"/>
        <item x="18"/>
        <item x="19"/>
        <item x="20"/>
        <item x="21"/>
        <item x="22"/>
        <item x="0"/>
        <item x="1"/>
        <item x="23"/>
        <item x="24"/>
        <item x="25"/>
        <item x="2"/>
        <item x="3"/>
        <item x="4"/>
        <item x="26"/>
        <item x="5"/>
        <item x="6"/>
        <item x="27"/>
        <item x="28"/>
        <item x="29"/>
        <item x="7"/>
        <item x="30"/>
        <item x="31"/>
        <item x="8"/>
        <item x="9"/>
        <item x="10"/>
        <item x="11"/>
        <item x="12"/>
        <item x="32"/>
        <item x="33"/>
        <item x="34"/>
        <item x="35"/>
        <item x="36"/>
        <item t="default"/>
      </items>
    </pivotField>
    <pivotField dataField="1" showAll="0"/>
  </pivotFields>
  <rowFields count="2">
    <field x="1"/>
    <field x="2"/>
  </rowFields>
  <rowItems count="40">
    <i>
      <x/>
    </i>
    <i r="1">
      <x v="10"/>
    </i>
    <i r="1">
      <x v="11"/>
    </i>
    <i r="1">
      <x v="15"/>
    </i>
    <i r="1">
      <x v="16"/>
    </i>
    <i r="1">
      <x v="17"/>
    </i>
    <i r="1">
      <x v="19"/>
    </i>
    <i r="1">
      <x v="20"/>
    </i>
    <i r="1">
      <x v="24"/>
    </i>
    <i r="1">
      <x v="27"/>
    </i>
    <i r="1">
      <x v="28"/>
    </i>
    <i r="1">
      <x v="29"/>
    </i>
    <i r="1">
      <x v="30"/>
    </i>
    <i r="1">
      <x v="3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4"/>
    </i>
    <i r="1">
      <x v="18"/>
    </i>
    <i r="1">
      <x v="21"/>
    </i>
    <i r="1">
      <x v="22"/>
    </i>
    <i r="1">
      <x v="23"/>
    </i>
    <i r="1">
      <x v="25"/>
    </i>
    <i r="1">
      <x v="26"/>
    </i>
    <i r="1">
      <x v="32"/>
    </i>
    <i r="1">
      <x v="33"/>
    </i>
    <i r="1">
      <x v="34"/>
    </i>
    <i r="1">
      <x v="35"/>
    </i>
    <i r="1">
      <x v="36"/>
    </i>
    <i t="grand">
      <x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Sum of OC_FTE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T153"/>
  <sheetViews>
    <sheetView tabSelected="1" showOutlineSymbols="0" view="pageBreakPreview" zoomScaleNormal="100" zoomScaleSheetLayoutView="100" workbookViewId="0">
      <selection activeCell="AD62" sqref="AD62"/>
    </sheetView>
  </sheetViews>
  <sheetFormatPr defaultRowHeight="11.25"/>
  <cols>
    <col min="1" max="1" width="45.59765625" style="7" customWidth="1"/>
    <col min="2" max="2" width="8" style="7" customWidth="1"/>
    <col min="3" max="3" width="6.796875" style="7" hidden="1" customWidth="1"/>
    <col min="4" max="4" width="8" style="7" hidden="1" customWidth="1"/>
    <col min="5" max="7" width="6.796875" style="7" hidden="1" customWidth="1"/>
    <col min="8" max="23" width="8" style="7" hidden="1" customWidth="1"/>
    <col min="24" max="24" width="9" style="7" hidden="1" customWidth="1"/>
    <col min="25" max="27" width="9" style="7" customWidth="1"/>
    <col min="28" max="28" width="10.796875" style="7" customWidth="1"/>
    <col min="29" max="29" width="8" style="7" bestFit="1" customWidth="1"/>
    <col min="30" max="30" width="8.3984375" style="7" bestFit="1" customWidth="1"/>
    <col min="31" max="253" width="15.796875" style="7" customWidth="1"/>
  </cols>
  <sheetData>
    <row r="1" spans="1:254" ht="12.75" customHeight="1">
      <c r="A1" s="18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54" ht="12.75" customHeight="1">
      <c r="A2" s="1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54" ht="12.75" customHeight="1">
      <c r="A3" s="18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54" ht="12.75" customHeight="1">
      <c r="A4" s="1" t="s">
        <v>62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54" ht="12.75" customHeight="1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54" ht="12.75" customHeight="1" thickTop="1">
      <c r="A6" s="26"/>
      <c r="B6" s="30" t="s">
        <v>1</v>
      </c>
      <c r="C6" s="33" t="s">
        <v>1</v>
      </c>
      <c r="D6" s="32" t="s">
        <v>1</v>
      </c>
      <c r="E6" s="32" t="s">
        <v>1</v>
      </c>
      <c r="F6" s="32" t="s">
        <v>1</v>
      </c>
      <c r="G6" s="32" t="s">
        <v>1</v>
      </c>
      <c r="H6" s="32" t="s">
        <v>1</v>
      </c>
      <c r="I6" s="32" t="s">
        <v>1</v>
      </c>
      <c r="J6" s="32" t="s">
        <v>1</v>
      </c>
      <c r="K6" s="32" t="s">
        <v>1</v>
      </c>
      <c r="L6" s="32" t="s">
        <v>1</v>
      </c>
      <c r="M6" s="32" t="s">
        <v>1</v>
      </c>
      <c r="N6" s="32" t="s">
        <v>1</v>
      </c>
      <c r="O6" s="32" t="s">
        <v>1</v>
      </c>
      <c r="P6" s="32" t="s">
        <v>1</v>
      </c>
      <c r="Q6" s="32" t="s">
        <v>1</v>
      </c>
      <c r="R6" s="32" t="s">
        <v>1</v>
      </c>
      <c r="S6" s="32" t="s">
        <v>1</v>
      </c>
      <c r="T6" s="38" t="s">
        <v>1</v>
      </c>
      <c r="U6" s="32" t="s">
        <v>1</v>
      </c>
      <c r="V6" s="38" t="s">
        <v>1</v>
      </c>
      <c r="W6" s="32" t="s">
        <v>1</v>
      </c>
      <c r="X6" s="32" t="s">
        <v>1</v>
      </c>
      <c r="Y6" s="32" t="s">
        <v>1</v>
      </c>
      <c r="Z6" s="32" t="s">
        <v>1</v>
      </c>
      <c r="AA6" s="32" t="s">
        <v>1</v>
      </c>
      <c r="AB6" s="32" t="s">
        <v>1</v>
      </c>
      <c r="AC6" s="32" t="s">
        <v>1</v>
      </c>
      <c r="AD6" s="32" t="s">
        <v>1</v>
      </c>
      <c r="IT6" s="7"/>
    </row>
    <row r="7" spans="1:254" ht="12.75" customHeight="1">
      <c r="A7" s="20"/>
      <c r="B7" s="31">
        <f>Pivot!L4</f>
        <v>2004</v>
      </c>
      <c r="C7" s="31">
        <f>Pivot!M4</f>
        <v>2005</v>
      </c>
      <c r="D7" s="31">
        <f>Pivot!N4</f>
        <v>2006</v>
      </c>
      <c r="E7" s="31">
        <f>Pivot!O4</f>
        <v>2007</v>
      </c>
      <c r="F7" s="31">
        <f>Pivot!P4</f>
        <v>2008</v>
      </c>
      <c r="G7" s="31">
        <f>Pivot!Q4</f>
        <v>2009</v>
      </c>
      <c r="H7" s="31">
        <f>Pivot!R4</f>
        <v>2010</v>
      </c>
      <c r="I7" s="31" t="str">
        <f>Pivot!S4</f>
        <v>Grand Total</v>
      </c>
      <c r="J7" s="31">
        <f>Pivot!T4</f>
        <v>0</v>
      </c>
      <c r="K7" s="31">
        <f>Pivot!U4</f>
        <v>0</v>
      </c>
      <c r="L7" s="31">
        <f>Pivot!V4</f>
        <v>0</v>
      </c>
      <c r="M7" s="31">
        <f>Pivot!W4</f>
        <v>0</v>
      </c>
      <c r="N7" s="31">
        <f>Pivot!X4</f>
        <v>0</v>
      </c>
      <c r="O7" s="31">
        <f>Pivot!Y4</f>
        <v>0</v>
      </c>
      <c r="P7" s="31">
        <f>Pivot!Z4</f>
        <v>0</v>
      </c>
      <c r="Q7" s="31">
        <f>Pivot!AA4</f>
        <v>0</v>
      </c>
      <c r="R7" s="31">
        <f>Pivot!AB4</f>
        <v>0</v>
      </c>
      <c r="S7" s="31">
        <f>Pivot!AC4</f>
        <v>0</v>
      </c>
      <c r="T7" s="31">
        <f>Pivot!AD4</f>
        <v>0</v>
      </c>
      <c r="U7" s="31">
        <f>Pivot!AE4</f>
        <v>0</v>
      </c>
      <c r="V7" s="31">
        <f>Pivot!AF4</f>
        <v>0</v>
      </c>
      <c r="W7" s="31">
        <f>Pivot!AG4</f>
        <v>0</v>
      </c>
      <c r="X7" s="31">
        <f>Pivot!AH4</f>
        <v>0</v>
      </c>
      <c r="Y7" s="56">
        <f>Pivot!M4</f>
        <v>2005</v>
      </c>
      <c r="Z7" s="56">
        <f>Pivot!N4</f>
        <v>2006</v>
      </c>
      <c r="AA7" s="56">
        <f>Pivot!O4</f>
        <v>2007</v>
      </c>
      <c r="AB7" s="56">
        <f>Pivot!P4</f>
        <v>2008</v>
      </c>
      <c r="AC7" s="56">
        <f>Pivot!Q4</f>
        <v>2009</v>
      </c>
      <c r="AD7" s="56">
        <f>Pivot!R4</f>
        <v>2010</v>
      </c>
      <c r="IT7" s="7"/>
    </row>
    <row r="8" spans="1:254" ht="12.75" customHeight="1">
      <c r="A8" s="57"/>
      <c r="B8" s="19"/>
      <c r="C8" s="28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39"/>
      <c r="U8" s="8"/>
      <c r="V8" s="43"/>
      <c r="W8" s="8"/>
      <c r="IT8" s="7"/>
    </row>
    <row r="9" spans="1:254" ht="12.75" customHeight="1">
      <c r="A9" s="54" t="str">
        <f>Pivot!A6</f>
        <v>Harris-Stowe State University</v>
      </c>
      <c r="B9" s="21">
        <f>Pivot!L6</f>
        <v>0</v>
      </c>
      <c r="C9" s="27">
        <v>105</v>
      </c>
      <c r="D9" s="29">
        <v>76</v>
      </c>
      <c r="E9" s="29">
        <v>92</v>
      </c>
      <c r="F9" s="29">
        <v>98</v>
      </c>
      <c r="G9" s="29">
        <v>76</v>
      </c>
      <c r="H9" s="29">
        <v>71</v>
      </c>
      <c r="I9" s="29">
        <v>72</v>
      </c>
      <c r="J9" s="23">
        <v>72</v>
      </c>
      <c r="K9" s="29">
        <v>106</v>
      </c>
      <c r="L9" s="23">
        <v>138</v>
      </c>
      <c r="M9" s="23">
        <v>125</v>
      </c>
      <c r="N9" s="23">
        <v>118</v>
      </c>
      <c r="O9" s="23">
        <v>108</v>
      </c>
      <c r="P9" s="23">
        <v>120</v>
      </c>
      <c r="Q9" s="23">
        <v>104</v>
      </c>
      <c r="R9" s="23">
        <v>103</v>
      </c>
      <c r="S9" s="25">
        <v>98</v>
      </c>
      <c r="T9" s="40">
        <v>87</v>
      </c>
      <c r="U9" s="10">
        <v>91</v>
      </c>
      <c r="V9" s="46">
        <v>90</v>
      </c>
      <c r="W9" s="14">
        <v>103</v>
      </c>
      <c r="X9" s="14">
        <v>121</v>
      </c>
      <c r="Y9" s="14">
        <f>Pivot!M6</f>
        <v>0</v>
      </c>
      <c r="Z9" s="14">
        <f>Pivot!N6</f>
        <v>0</v>
      </c>
      <c r="AA9" s="14">
        <f>Pivot!O6</f>
        <v>0</v>
      </c>
      <c r="AB9" s="14">
        <f>Pivot!P6</f>
        <v>0</v>
      </c>
      <c r="AC9" s="14">
        <f>Pivot!Q6</f>
        <v>0</v>
      </c>
      <c r="AD9" s="14">
        <f>Pivot!R6</f>
        <v>31.583333332999999</v>
      </c>
    </row>
    <row r="10" spans="1:254" ht="12.75" customHeight="1">
      <c r="A10" s="54" t="str">
        <f>Pivot!A7</f>
        <v>Lincoln University</v>
      </c>
      <c r="B10" s="21">
        <f>Pivot!L7</f>
        <v>107.5</v>
      </c>
      <c r="C10" s="35" t="s">
        <v>9</v>
      </c>
      <c r="D10" s="35" t="s">
        <v>9</v>
      </c>
      <c r="E10" s="35" t="s">
        <v>9</v>
      </c>
      <c r="F10" s="35" t="s">
        <v>9</v>
      </c>
      <c r="G10" s="35" t="s">
        <v>9</v>
      </c>
      <c r="H10" s="35" t="s">
        <v>9</v>
      </c>
      <c r="I10" s="35" t="s">
        <v>9</v>
      </c>
      <c r="J10" s="35" t="s">
        <v>9</v>
      </c>
      <c r="K10" s="35" t="s">
        <v>9</v>
      </c>
      <c r="L10" s="35" t="s">
        <v>9</v>
      </c>
      <c r="M10" s="35" t="s">
        <v>9</v>
      </c>
      <c r="N10" s="35" t="s">
        <v>9</v>
      </c>
      <c r="O10" s="35" t="s">
        <v>9</v>
      </c>
      <c r="P10" s="35" t="s">
        <v>9</v>
      </c>
      <c r="Q10" s="35" t="s">
        <v>9</v>
      </c>
      <c r="R10" s="35" t="s">
        <v>9</v>
      </c>
      <c r="S10" s="35" t="s">
        <v>9</v>
      </c>
      <c r="T10" s="35" t="s">
        <v>9</v>
      </c>
      <c r="U10" s="35" t="s">
        <v>9</v>
      </c>
      <c r="V10" s="35" t="s">
        <v>9</v>
      </c>
      <c r="W10" s="35" t="s">
        <v>9</v>
      </c>
      <c r="X10" s="35" t="s">
        <v>9</v>
      </c>
      <c r="Y10" s="14">
        <f>Pivot!M7</f>
        <v>130.83333332999999</v>
      </c>
      <c r="Z10" s="14">
        <f>Pivot!N7</f>
        <v>109.83333333</v>
      </c>
      <c r="AA10" s="14">
        <f>Pivot!O7</f>
        <v>113.33333333</v>
      </c>
      <c r="AB10" s="14">
        <f>Pivot!P7</f>
        <v>95.25</v>
      </c>
      <c r="AC10" s="14">
        <f>Pivot!Q7</f>
        <v>104.5</v>
      </c>
      <c r="AD10" s="14">
        <f>Pivot!R7</f>
        <v>100.16666667</v>
      </c>
    </row>
    <row r="11" spans="1:254" ht="12.75" customHeight="1">
      <c r="A11" s="54" t="str">
        <f>Pivot!A8</f>
        <v>Missouri Southern State University</v>
      </c>
      <c r="B11" s="21">
        <f>Pivot!L8</f>
        <v>2.25</v>
      </c>
      <c r="C11" s="27">
        <v>354</v>
      </c>
      <c r="D11" s="29">
        <v>360</v>
      </c>
      <c r="E11" s="29">
        <v>402</v>
      </c>
      <c r="F11" s="29">
        <v>448</v>
      </c>
      <c r="G11" s="29">
        <v>431</v>
      </c>
      <c r="H11" s="29">
        <v>459</v>
      </c>
      <c r="I11" s="29">
        <v>456</v>
      </c>
      <c r="J11" s="23">
        <v>501</v>
      </c>
      <c r="K11" s="29">
        <v>561</v>
      </c>
      <c r="L11" s="23">
        <v>612</v>
      </c>
      <c r="M11" s="23">
        <v>655</v>
      </c>
      <c r="N11" s="23">
        <v>700</v>
      </c>
      <c r="O11" s="23">
        <v>736</v>
      </c>
      <c r="P11" s="23">
        <v>773</v>
      </c>
      <c r="Q11" s="23">
        <v>869</v>
      </c>
      <c r="R11" s="23">
        <v>956</v>
      </c>
      <c r="S11" s="29">
        <v>1223</v>
      </c>
      <c r="T11" s="41">
        <v>1241</v>
      </c>
      <c r="U11" s="14">
        <v>1325</v>
      </c>
      <c r="V11" s="46">
        <v>1277</v>
      </c>
      <c r="W11" s="14">
        <v>1337</v>
      </c>
      <c r="X11" s="14">
        <v>1337</v>
      </c>
      <c r="Y11" s="14">
        <f>Pivot!M8</f>
        <v>3.5</v>
      </c>
      <c r="Z11" s="14">
        <f>Pivot!N8</f>
        <v>5.5</v>
      </c>
      <c r="AA11" s="14">
        <f>Pivot!O8</f>
        <v>9.6666666666999994</v>
      </c>
      <c r="AB11" s="14">
        <f>Pivot!P8</f>
        <v>2</v>
      </c>
      <c r="AC11" s="14">
        <f>Pivot!Q8</f>
        <v>7</v>
      </c>
      <c r="AD11" s="14">
        <f>Pivot!R8</f>
        <v>75.666666667000001</v>
      </c>
    </row>
    <row r="12" spans="1:254" ht="12.75" customHeight="1">
      <c r="A12" s="54" t="str">
        <f>Pivot!A9</f>
        <v>Missouri State University</v>
      </c>
      <c r="B12" s="21">
        <f>Pivot!L9</f>
        <v>1337.3333333</v>
      </c>
      <c r="C12" s="27">
        <v>590</v>
      </c>
      <c r="D12" s="29">
        <v>654</v>
      </c>
      <c r="E12" s="29">
        <v>606</v>
      </c>
      <c r="F12" s="29">
        <v>613</v>
      </c>
      <c r="G12" s="29">
        <v>654</v>
      </c>
      <c r="H12" s="29">
        <v>656</v>
      </c>
      <c r="I12" s="29">
        <v>623</v>
      </c>
      <c r="J12" s="29">
        <v>579</v>
      </c>
      <c r="K12" s="29">
        <v>572</v>
      </c>
      <c r="L12" s="29">
        <v>618</v>
      </c>
      <c r="M12" s="29">
        <v>613</v>
      </c>
      <c r="N12" s="29">
        <v>627</v>
      </c>
      <c r="O12" s="29">
        <v>533</v>
      </c>
      <c r="P12" s="29">
        <v>515</v>
      </c>
      <c r="Q12" s="29">
        <v>499</v>
      </c>
      <c r="R12" s="29">
        <v>484</v>
      </c>
      <c r="S12" s="29">
        <v>487</v>
      </c>
      <c r="T12" s="41">
        <v>502</v>
      </c>
      <c r="U12" s="14">
        <v>541</v>
      </c>
      <c r="V12" s="46">
        <v>609</v>
      </c>
      <c r="W12" s="14">
        <v>756</v>
      </c>
      <c r="X12" s="14">
        <v>694</v>
      </c>
      <c r="Y12" s="14">
        <f>Pivot!M9</f>
        <v>1318.25</v>
      </c>
      <c r="Z12" s="14">
        <f>Pivot!N9</f>
        <v>1424.4166667</v>
      </c>
      <c r="AA12" s="14">
        <f>Pivot!O9</f>
        <v>1499.3333333</v>
      </c>
      <c r="AB12" s="14">
        <f>Pivot!P9</f>
        <v>1535.3333333</v>
      </c>
      <c r="AC12" s="14">
        <f>Pivot!Q9</f>
        <v>1765.9166667</v>
      </c>
      <c r="AD12" s="14">
        <f>Pivot!R9</f>
        <v>1811.9166667</v>
      </c>
    </row>
    <row r="13" spans="1:254" ht="12.75" customHeight="1">
      <c r="A13" s="54" t="str">
        <f>Pivot!A10</f>
        <v>Missouri University of Science and Technology</v>
      </c>
      <c r="B13" s="21">
        <f>Pivot!L10</f>
        <v>576.33333332999996</v>
      </c>
      <c r="C13" s="27">
        <v>262</v>
      </c>
      <c r="D13" s="29">
        <v>270</v>
      </c>
      <c r="E13" s="29">
        <v>254</v>
      </c>
      <c r="F13" s="29">
        <v>295</v>
      </c>
      <c r="G13" s="29">
        <v>287</v>
      </c>
      <c r="H13" s="29">
        <v>282</v>
      </c>
      <c r="I13" s="29">
        <v>262</v>
      </c>
      <c r="J13" s="23">
        <v>299</v>
      </c>
      <c r="K13" s="29">
        <v>277</v>
      </c>
      <c r="L13" s="23">
        <v>278</v>
      </c>
      <c r="M13" s="23">
        <v>254</v>
      </c>
      <c r="N13" s="23">
        <v>254</v>
      </c>
      <c r="O13" s="23">
        <v>236</v>
      </c>
      <c r="P13" s="23">
        <v>236</v>
      </c>
      <c r="Q13" s="23">
        <v>232</v>
      </c>
      <c r="R13" s="23">
        <v>238</v>
      </c>
      <c r="S13" s="25">
        <v>251</v>
      </c>
      <c r="T13" s="40">
        <v>257</v>
      </c>
      <c r="U13" s="10">
        <v>226</v>
      </c>
      <c r="V13" s="46">
        <v>291</v>
      </c>
      <c r="W13" s="14">
        <v>280</v>
      </c>
      <c r="X13" s="14">
        <v>295</v>
      </c>
      <c r="Y13" s="14">
        <f>Pivot!M10</f>
        <v>587.16666667000004</v>
      </c>
      <c r="Z13" s="14">
        <f>Pivot!N10</f>
        <v>613.66666667000004</v>
      </c>
      <c r="AA13" s="14">
        <f>Pivot!O10</f>
        <v>608.16666667000004</v>
      </c>
      <c r="AB13" s="14">
        <f>Pivot!P10</f>
        <v>586.33333332999996</v>
      </c>
      <c r="AC13" s="14">
        <f>Pivot!Q10</f>
        <v>701.5</v>
      </c>
      <c r="AD13" s="14">
        <f>Pivot!R10</f>
        <v>794.79166667000004</v>
      </c>
    </row>
    <row r="14" spans="1:254" ht="12.75" customHeight="1">
      <c r="A14" s="54" t="str">
        <f>Pivot!A11</f>
        <v>Missouri Western State University</v>
      </c>
      <c r="B14" s="21">
        <f>Pivot!L11</f>
        <v>0</v>
      </c>
      <c r="C14" s="27">
        <v>240</v>
      </c>
      <c r="D14" s="29">
        <v>263</v>
      </c>
      <c r="E14" s="29">
        <v>268</v>
      </c>
      <c r="F14" s="29">
        <v>281</v>
      </c>
      <c r="G14" s="29">
        <v>263</v>
      </c>
      <c r="H14" s="29">
        <v>247</v>
      </c>
      <c r="I14" s="29">
        <v>249</v>
      </c>
      <c r="J14" s="23">
        <v>254</v>
      </c>
      <c r="K14" s="29">
        <v>257</v>
      </c>
      <c r="L14" s="23">
        <v>254</v>
      </c>
      <c r="M14" s="23">
        <v>241</v>
      </c>
      <c r="N14" s="23">
        <v>284</v>
      </c>
      <c r="O14" s="23">
        <v>298</v>
      </c>
      <c r="P14" s="23">
        <v>292</v>
      </c>
      <c r="Q14" s="23">
        <v>323</v>
      </c>
      <c r="R14" s="23">
        <v>341</v>
      </c>
      <c r="S14" s="25">
        <v>385</v>
      </c>
      <c r="T14" s="40">
        <v>472</v>
      </c>
      <c r="U14" s="10">
        <v>425</v>
      </c>
      <c r="V14" s="46">
        <v>424</v>
      </c>
      <c r="W14" s="14">
        <v>407</v>
      </c>
      <c r="X14" s="14">
        <v>413</v>
      </c>
      <c r="Y14" s="14">
        <f>Pivot!M11</f>
        <v>0</v>
      </c>
      <c r="Z14" s="14">
        <f>Pivot!N11</f>
        <v>0</v>
      </c>
      <c r="AA14" s="14">
        <f>Pivot!O11</f>
        <v>0</v>
      </c>
      <c r="AB14" s="14">
        <f>Pivot!P11</f>
        <v>0.25</v>
      </c>
      <c r="AC14" s="14">
        <f>Pivot!Q11</f>
        <v>0.25</v>
      </c>
      <c r="AD14" s="14">
        <f>Pivot!R11</f>
        <v>49.833333332999999</v>
      </c>
    </row>
    <row r="15" spans="1:254" ht="12.75" customHeight="1">
      <c r="A15" s="54" t="str">
        <f>Pivot!A12</f>
        <v>Northwest Missouri State University</v>
      </c>
      <c r="B15" s="21">
        <f>Pivot!L12</f>
        <v>330</v>
      </c>
      <c r="C15" s="27">
        <v>399</v>
      </c>
      <c r="D15" s="29">
        <v>370</v>
      </c>
      <c r="E15" s="29">
        <v>292</v>
      </c>
      <c r="F15" s="29">
        <v>249</v>
      </c>
      <c r="G15" s="29">
        <v>251</v>
      </c>
      <c r="H15" s="29">
        <v>229</v>
      </c>
      <c r="I15" s="29">
        <v>163</v>
      </c>
      <c r="J15" s="23">
        <v>133</v>
      </c>
      <c r="K15" s="29">
        <v>114</v>
      </c>
      <c r="L15" s="23">
        <v>162</v>
      </c>
      <c r="M15" s="23">
        <v>150</v>
      </c>
      <c r="N15" s="23">
        <v>177</v>
      </c>
      <c r="O15" s="23">
        <v>189</v>
      </c>
      <c r="P15" s="23">
        <v>183</v>
      </c>
      <c r="Q15" s="23">
        <v>169</v>
      </c>
      <c r="R15" s="23">
        <v>185</v>
      </c>
      <c r="S15" s="25">
        <v>204</v>
      </c>
      <c r="T15" s="40">
        <v>175</v>
      </c>
      <c r="U15" s="10">
        <v>149</v>
      </c>
      <c r="V15" s="46">
        <v>190</v>
      </c>
      <c r="W15" s="14">
        <v>181</v>
      </c>
      <c r="X15" s="14">
        <v>179</v>
      </c>
      <c r="Y15" s="14">
        <f>Pivot!M12</f>
        <v>366.75</v>
      </c>
      <c r="Z15" s="14">
        <f>Pivot!N12</f>
        <v>392.66666666999998</v>
      </c>
      <c r="AA15" s="14">
        <f>Pivot!O12</f>
        <v>470.33333333000002</v>
      </c>
      <c r="AB15" s="14">
        <f>Pivot!P12</f>
        <v>493.66666666999998</v>
      </c>
      <c r="AC15" s="14">
        <f>Pivot!Q12</f>
        <v>484.58333333000002</v>
      </c>
      <c r="AD15" s="14">
        <f>Pivot!R12</f>
        <v>475.58333333000002</v>
      </c>
    </row>
    <row r="16" spans="1:254" ht="12.75" customHeight="1">
      <c r="A16" s="54" t="str">
        <f>Pivot!A13</f>
        <v>Southeast Missouri State University</v>
      </c>
      <c r="B16" s="21">
        <f>Pivot!L13</f>
        <v>371.66666666999998</v>
      </c>
      <c r="C16" s="27">
        <v>634</v>
      </c>
      <c r="D16" s="29">
        <v>741</v>
      </c>
      <c r="E16" s="29">
        <v>551</v>
      </c>
      <c r="F16" s="29">
        <v>533</v>
      </c>
      <c r="G16" s="29">
        <v>554</v>
      </c>
      <c r="H16" s="29">
        <v>483</v>
      </c>
      <c r="I16" s="29">
        <v>565</v>
      </c>
      <c r="J16" s="23">
        <v>622</v>
      </c>
      <c r="K16" s="29">
        <v>653</v>
      </c>
      <c r="L16" s="23">
        <v>688</v>
      </c>
      <c r="M16" s="23">
        <v>685</v>
      </c>
      <c r="N16" s="23">
        <v>718</v>
      </c>
      <c r="O16" s="23">
        <v>703</v>
      </c>
      <c r="P16" s="23">
        <v>720</v>
      </c>
      <c r="Q16" s="23">
        <v>668</v>
      </c>
      <c r="R16" s="23">
        <v>645</v>
      </c>
      <c r="S16" s="25">
        <v>631</v>
      </c>
      <c r="T16" s="40">
        <v>580</v>
      </c>
      <c r="U16" s="10">
        <v>539</v>
      </c>
      <c r="V16" s="46">
        <v>552</v>
      </c>
      <c r="W16" s="14">
        <v>598</v>
      </c>
      <c r="X16" s="14">
        <v>789</v>
      </c>
      <c r="Y16" s="14">
        <f>Pivot!M13</f>
        <v>395.41666666999998</v>
      </c>
      <c r="Z16" s="14">
        <f>Pivot!N13</f>
        <v>335.33333333000002</v>
      </c>
      <c r="AA16" s="14">
        <f>Pivot!O13</f>
        <v>281.75</v>
      </c>
      <c r="AB16" s="14">
        <f>Pivot!P13</f>
        <v>290.5</v>
      </c>
      <c r="AC16" s="14">
        <f>Pivot!Q13</f>
        <v>313.91666666999998</v>
      </c>
      <c r="AD16" s="14">
        <f>Pivot!R13</f>
        <v>349.83333333000002</v>
      </c>
    </row>
    <row r="17" spans="1:254" ht="12.75" customHeight="1">
      <c r="A17" s="54" t="str">
        <f>Pivot!A14</f>
        <v>Truman State University</v>
      </c>
      <c r="B17" s="21">
        <f>Pivot!L14</f>
        <v>187.125</v>
      </c>
      <c r="C17" s="27">
        <v>3865</v>
      </c>
      <c r="D17" s="29">
        <v>3935</v>
      </c>
      <c r="E17" s="29">
        <v>3862</v>
      </c>
      <c r="F17" s="29">
        <v>3826</v>
      </c>
      <c r="G17" s="29">
        <v>3764</v>
      </c>
      <c r="H17" s="29">
        <v>3961</v>
      </c>
      <c r="I17" s="29">
        <v>3980</v>
      </c>
      <c r="J17" s="29">
        <v>4070</v>
      </c>
      <c r="K17" s="29">
        <v>4163</v>
      </c>
      <c r="L17" s="29">
        <f>2966+1083+94+7+1</f>
        <v>4151</v>
      </c>
      <c r="M17" s="29">
        <v>3991</v>
      </c>
      <c r="N17" s="29">
        <v>3854</v>
      </c>
      <c r="O17" s="29">
        <f>2583+1074+35+8</f>
        <v>3700</v>
      </c>
      <c r="P17" s="29">
        <f>2563+1038+42+9</f>
        <v>3652</v>
      </c>
      <c r="Q17" s="29">
        <f>2386+1058+52+11</f>
        <v>3507</v>
      </c>
      <c r="R17" s="29">
        <f>2257+1087+65+6+1</f>
        <v>3416</v>
      </c>
      <c r="S17" s="29">
        <f>2207+1126+53+9</f>
        <v>3395</v>
      </c>
      <c r="T17" s="41">
        <f>2294+1074+38+26</f>
        <v>3432</v>
      </c>
      <c r="U17" s="14">
        <f>2472+1102+47+9+1</f>
        <v>3631</v>
      </c>
      <c r="V17" s="46">
        <v>3579</v>
      </c>
      <c r="W17" s="14">
        <v>3800</v>
      </c>
      <c r="X17" s="14">
        <v>3774</v>
      </c>
      <c r="Y17" s="14">
        <f>Pivot!M14</f>
        <v>185.25</v>
      </c>
      <c r="Z17" s="14">
        <f>Pivot!N14</f>
        <v>189.04166667000001</v>
      </c>
      <c r="AA17" s="14">
        <f>Pivot!O14</f>
        <v>213.45833332999999</v>
      </c>
      <c r="AB17" s="14">
        <f>Pivot!P14</f>
        <v>219.04166667000001</v>
      </c>
      <c r="AC17" s="14">
        <f>Pivot!Q14</f>
        <v>232.91666667000001</v>
      </c>
      <c r="AD17" s="14">
        <f>Pivot!R14</f>
        <v>281.25</v>
      </c>
    </row>
    <row r="18" spans="1:254" ht="12.75" customHeight="1">
      <c r="A18" s="54" t="str">
        <f>Pivot!A15</f>
        <v>University of Central Missouri</v>
      </c>
      <c r="B18" s="21">
        <f>Pivot!L15</f>
        <v>804.5</v>
      </c>
      <c r="C18" s="27">
        <v>2712</v>
      </c>
      <c r="D18" s="29">
        <v>2682</v>
      </c>
      <c r="E18" s="29">
        <v>2657</v>
      </c>
      <c r="F18" s="29">
        <v>2609</v>
      </c>
      <c r="G18" s="29">
        <v>2580</v>
      </c>
      <c r="H18" s="29">
        <v>2683</v>
      </c>
      <c r="I18" s="29">
        <v>2691</v>
      </c>
      <c r="J18" s="29">
        <v>2713</v>
      </c>
      <c r="K18" s="29">
        <v>2711</v>
      </c>
      <c r="L18" s="29">
        <f>1538+796+379+3+1</f>
        <v>2717</v>
      </c>
      <c r="M18" s="29">
        <v>2634</v>
      </c>
      <c r="N18" s="29">
        <v>2576</v>
      </c>
      <c r="O18" s="29">
        <f>1520+776+410+4+3</f>
        <v>2713</v>
      </c>
      <c r="P18" s="29">
        <f>1625+795+381+9</f>
        <v>2810</v>
      </c>
      <c r="Q18" s="29">
        <f>1587+795+391+17</f>
        <v>2790</v>
      </c>
      <c r="R18" s="29">
        <v>2798</v>
      </c>
      <c r="S18" s="29">
        <f>1574+900+336+12+7</f>
        <v>2829</v>
      </c>
      <c r="T18" s="41">
        <f>1631+983+339+20</f>
        <v>2973</v>
      </c>
      <c r="U18" s="14">
        <f>1672+989+348+15+9</f>
        <v>3033</v>
      </c>
      <c r="V18" s="46">
        <v>2996</v>
      </c>
      <c r="W18" s="14">
        <v>3203</v>
      </c>
      <c r="X18" s="14">
        <v>3287</v>
      </c>
      <c r="Y18" s="14">
        <f>Pivot!M15</f>
        <v>831.375</v>
      </c>
      <c r="Z18" s="14">
        <f>Pivot!N15</f>
        <v>451.04166666999998</v>
      </c>
      <c r="AA18" s="14">
        <f>Pivot!O15</f>
        <v>470.75</v>
      </c>
      <c r="AB18" s="14">
        <f>Pivot!P15</f>
        <v>480.33333333000002</v>
      </c>
      <c r="AC18" s="14">
        <f>Pivot!Q15</f>
        <v>468.45833333000002</v>
      </c>
      <c r="AD18" s="14">
        <f>Pivot!R15</f>
        <v>527.25</v>
      </c>
    </row>
    <row r="19" spans="1:254" ht="12.75" customHeight="1">
      <c r="A19" s="54" t="str">
        <f>Pivot!A16</f>
        <v>University of Missouri-Columbia</v>
      </c>
      <c r="B19" s="21">
        <f>Pivot!L16</f>
        <v>3667.875</v>
      </c>
      <c r="C19" s="27">
        <v>765</v>
      </c>
      <c r="D19" s="29">
        <v>753</v>
      </c>
      <c r="E19" s="29">
        <v>748</v>
      </c>
      <c r="F19" s="29">
        <v>794</v>
      </c>
      <c r="G19" s="29">
        <v>877</v>
      </c>
      <c r="H19" s="29">
        <v>959</v>
      </c>
      <c r="I19" s="29">
        <v>990</v>
      </c>
      <c r="J19" s="29">
        <v>1074</v>
      </c>
      <c r="K19" s="29">
        <v>1096</v>
      </c>
      <c r="L19" s="29">
        <f>1006+96+60</f>
        <v>1162</v>
      </c>
      <c r="M19" s="29">
        <v>1117</v>
      </c>
      <c r="N19" s="29">
        <v>1132</v>
      </c>
      <c r="O19" s="29">
        <f>1021+95+60</f>
        <v>1176</v>
      </c>
      <c r="P19" s="29">
        <f>1087+99+61</f>
        <v>1247</v>
      </c>
      <c r="Q19" s="29">
        <f>1051+92+71</f>
        <v>1214</v>
      </c>
      <c r="R19" s="29">
        <f>998+169</f>
        <v>1167</v>
      </c>
      <c r="S19" s="29">
        <f>999+89+84</f>
        <v>1172</v>
      </c>
      <c r="T19" s="41">
        <f>1005+84+89</f>
        <v>1178</v>
      </c>
      <c r="U19" s="14">
        <v>1266</v>
      </c>
      <c r="V19" s="46">
        <v>1308</v>
      </c>
      <c r="W19" s="14">
        <v>1380</v>
      </c>
      <c r="X19" s="14">
        <v>1397</v>
      </c>
      <c r="Y19" s="14">
        <f>Pivot!M16</f>
        <v>3832.3666667000002</v>
      </c>
      <c r="Z19" s="14">
        <f>Pivot!N16</f>
        <v>3897.9</v>
      </c>
      <c r="AA19" s="14">
        <f>Pivot!O16</f>
        <v>3902.55</v>
      </c>
      <c r="AB19" s="14">
        <f>Pivot!P16</f>
        <v>4054.6333332999998</v>
      </c>
      <c r="AC19" s="14">
        <f>Pivot!Q16</f>
        <v>4120.7083333</v>
      </c>
      <c r="AD19" s="14">
        <f>Pivot!R16</f>
        <v>4238.2166667000001</v>
      </c>
    </row>
    <row r="20" spans="1:254" ht="12.75" customHeight="1">
      <c r="A20" s="54" t="str">
        <f>Pivot!A17</f>
        <v>University of Missouri-Kansas City</v>
      </c>
      <c r="B20" s="21">
        <f>Pivot!L17</f>
        <v>3246.75</v>
      </c>
      <c r="C20" s="27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41"/>
      <c r="U20" s="14"/>
      <c r="V20" s="46"/>
      <c r="W20" s="14"/>
      <c r="X20" s="14"/>
      <c r="Y20" s="14">
        <f>Pivot!M17</f>
        <v>3244.5083332999998</v>
      </c>
      <c r="Z20" s="14">
        <f>Pivot!N17</f>
        <v>3254.8</v>
      </c>
      <c r="AA20" s="14">
        <f>Pivot!O17</f>
        <v>3377.9333333</v>
      </c>
      <c r="AB20" s="14">
        <f>Pivot!P17</f>
        <v>3456.0833333</v>
      </c>
      <c r="AC20" s="14">
        <f>Pivot!Q17</f>
        <v>3609.1083333000001</v>
      </c>
      <c r="AD20" s="14">
        <f>Pivot!R17</f>
        <v>3646.5416667</v>
      </c>
    </row>
    <row r="21" spans="1:254" ht="12.75" customHeight="1">
      <c r="A21" s="54" t="str">
        <f>Pivot!A18</f>
        <v>University of Missouri-St Louis</v>
      </c>
      <c r="B21" s="21">
        <f>Pivot!L18</f>
        <v>1382.4166667</v>
      </c>
      <c r="C21" s="27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41"/>
      <c r="U21" s="14"/>
      <c r="V21" s="46"/>
      <c r="W21" s="14"/>
      <c r="X21" s="14"/>
      <c r="Y21" s="14">
        <f>Pivot!M18</f>
        <v>1459.3333333</v>
      </c>
      <c r="Z21" s="14">
        <f>Pivot!N18</f>
        <v>1550</v>
      </c>
      <c r="AA21" s="14">
        <f>Pivot!O18</f>
        <v>1591.9166667</v>
      </c>
      <c r="AB21" s="14">
        <f>Pivot!P18</f>
        <v>1611.8333333</v>
      </c>
      <c r="AC21" s="14">
        <f>Pivot!Q18</f>
        <v>1677.2083333</v>
      </c>
      <c r="AD21" s="14">
        <f>Pivot!R18</f>
        <v>1721.375</v>
      </c>
    </row>
    <row r="22" spans="1:254" ht="12.75" customHeight="1">
      <c r="A22" s="55" t="s">
        <v>2</v>
      </c>
      <c r="B22" s="37">
        <f>SUM(B9:B21)</f>
        <v>12013.75</v>
      </c>
      <c r="C22" s="37">
        <f t="shared" ref="C22:AD22" si="0">SUM(C9:C21)</f>
        <v>9926</v>
      </c>
      <c r="D22" s="37">
        <f t="shared" si="0"/>
        <v>10104</v>
      </c>
      <c r="E22" s="37">
        <f t="shared" si="0"/>
        <v>9732</v>
      </c>
      <c r="F22" s="37">
        <f t="shared" si="0"/>
        <v>9746</v>
      </c>
      <c r="G22" s="37">
        <f t="shared" si="0"/>
        <v>9737</v>
      </c>
      <c r="H22" s="37">
        <f t="shared" si="0"/>
        <v>10030</v>
      </c>
      <c r="I22" s="37">
        <f t="shared" si="0"/>
        <v>10051</v>
      </c>
      <c r="J22" s="37">
        <f t="shared" si="0"/>
        <v>10317</v>
      </c>
      <c r="K22" s="37">
        <f t="shared" si="0"/>
        <v>10510</v>
      </c>
      <c r="L22" s="37">
        <f t="shared" si="0"/>
        <v>10780</v>
      </c>
      <c r="M22" s="37">
        <f t="shared" si="0"/>
        <v>10465</v>
      </c>
      <c r="N22" s="37">
        <f t="shared" si="0"/>
        <v>10440</v>
      </c>
      <c r="O22" s="37">
        <f t="shared" si="0"/>
        <v>10392</v>
      </c>
      <c r="P22" s="37">
        <f t="shared" si="0"/>
        <v>10548</v>
      </c>
      <c r="Q22" s="37">
        <f t="shared" si="0"/>
        <v>10375</v>
      </c>
      <c r="R22" s="37">
        <f t="shared" si="0"/>
        <v>10333</v>
      </c>
      <c r="S22" s="37">
        <f t="shared" si="0"/>
        <v>10675</v>
      </c>
      <c r="T22" s="37">
        <f t="shared" si="0"/>
        <v>10897</v>
      </c>
      <c r="U22" s="37">
        <f t="shared" si="0"/>
        <v>11226</v>
      </c>
      <c r="V22" s="37">
        <f t="shared" si="0"/>
        <v>11316</v>
      </c>
      <c r="W22" s="37">
        <f t="shared" si="0"/>
        <v>12045</v>
      </c>
      <c r="X22" s="37">
        <f t="shared" si="0"/>
        <v>12286</v>
      </c>
      <c r="Y22" s="37">
        <f t="shared" si="0"/>
        <v>12354.749999970001</v>
      </c>
      <c r="Z22" s="37">
        <f t="shared" si="0"/>
        <v>12224.20000004</v>
      </c>
      <c r="AA22" s="37">
        <f t="shared" si="0"/>
        <v>12539.191666626699</v>
      </c>
      <c r="AB22" s="37">
        <f t="shared" si="0"/>
        <v>12825.258333199999</v>
      </c>
      <c r="AC22" s="37">
        <f t="shared" si="0"/>
        <v>13486.0666666</v>
      </c>
      <c r="AD22" s="37">
        <f t="shared" si="0"/>
        <v>14104.008333433001</v>
      </c>
      <c r="IT22" s="7"/>
    </row>
    <row r="23" spans="1:254" ht="12.7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54" ht="12.75" customHeight="1">
      <c r="A24" s="10" t="s">
        <v>3</v>
      </c>
      <c r="B24" s="14"/>
      <c r="C24" s="14"/>
      <c r="D24" s="14"/>
      <c r="E24" s="14"/>
      <c r="F24" s="14"/>
      <c r="G24" s="14"/>
      <c r="H24" s="14"/>
      <c r="I24" s="14"/>
    </row>
    <row r="25" spans="1:254" ht="12.75" customHeight="1">
      <c r="A25" s="1" t="s">
        <v>12</v>
      </c>
    </row>
    <row r="26" spans="1:254" ht="12.75" customHeight="1">
      <c r="A26" s="1"/>
    </row>
    <row r="27" spans="1:254" ht="12.75" customHeight="1">
      <c r="A27" s="1" t="s">
        <v>11</v>
      </c>
    </row>
    <row r="28" spans="1:254" ht="12.75" customHeight="1">
      <c r="A28" s="1" t="s">
        <v>14</v>
      </c>
    </row>
    <row r="29" spans="1:254" ht="12.75" customHeight="1">
      <c r="A29" s="18" t="s">
        <v>5</v>
      </c>
    </row>
    <row r="30" spans="1:254" ht="12.75" customHeight="1">
      <c r="A30" s="1" t="s">
        <v>63</v>
      </c>
    </row>
    <row r="31" spans="1:254" ht="12.75" customHeight="1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54" ht="12.75" customHeight="1" thickTop="1">
      <c r="A32" s="9"/>
      <c r="B32" s="15" t="s">
        <v>1</v>
      </c>
      <c r="C32" s="17" t="s">
        <v>1</v>
      </c>
      <c r="D32" s="16" t="s">
        <v>1</v>
      </c>
      <c r="E32" s="16" t="s">
        <v>1</v>
      </c>
      <c r="F32" s="16" t="s">
        <v>1</v>
      </c>
      <c r="G32" s="16" t="s">
        <v>1</v>
      </c>
      <c r="H32" s="16" t="s">
        <v>1</v>
      </c>
      <c r="I32" s="16" t="s">
        <v>1</v>
      </c>
      <c r="J32" s="16" t="s">
        <v>1</v>
      </c>
      <c r="K32" s="16" t="s">
        <v>1</v>
      </c>
      <c r="L32" s="16" t="s">
        <v>1</v>
      </c>
      <c r="M32" s="16" t="s">
        <v>1</v>
      </c>
      <c r="N32" s="16" t="s">
        <v>1</v>
      </c>
      <c r="O32" s="16" t="s">
        <v>1</v>
      </c>
      <c r="P32" s="16" t="s">
        <v>1</v>
      </c>
      <c r="Q32" s="16" t="s">
        <v>1</v>
      </c>
      <c r="R32" s="16" t="s">
        <v>1</v>
      </c>
      <c r="S32" s="16" t="s">
        <v>1</v>
      </c>
      <c r="T32" s="42" t="s">
        <v>1</v>
      </c>
      <c r="U32" s="16" t="s">
        <v>1</v>
      </c>
      <c r="V32" s="16" t="s">
        <v>1</v>
      </c>
      <c r="W32" s="16" t="s">
        <v>1</v>
      </c>
      <c r="X32" s="16" t="s">
        <v>1</v>
      </c>
      <c r="Y32" s="16" t="s">
        <v>1</v>
      </c>
      <c r="Z32" s="16" t="s">
        <v>1</v>
      </c>
      <c r="AA32" s="16" t="s">
        <v>1</v>
      </c>
      <c r="AB32" s="16" t="s">
        <v>1</v>
      </c>
      <c r="AC32" s="16" t="s">
        <v>1</v>
      </c>
      <c r="AD32" s="16" t="s">
        <v>1</v>
      </c>
    </row>
    <row r="33" spans="1:253" ht="12.75" customHeight="1">
      <c r="A33" s="4"/>
      <c r="B33" s="31">
        <f>Pivot!L4</f>
        <v>2004</v>
      </c>
      <c r="C33" s="31">
        <f>Pivot!M30</f>
        <v>2152</v>
      </c>
      <c r="D33" s="31">
        <f>Pivot!N30</f>
        <v>2250</v>
      </c>
      <c r="E33" s="31">
        <f>Pivot!O30</f>
        <v>2488</v>
      </c>
      <c r="F33" s="31">
        <f>Pivot!P30</f>
        <v>2460</v>
      </c>
      <c r="G33" s="31">
        <f>Pivot!Q30</f>
        <v>2435</v>
      </c>
      <c r="H33" s="31">
        <f>Pivot!R30</f>
        <v>2709</v>
      </c>
      <c r="I33" s="31">
        <f>Pivot!S30</f>
        <v>21527</v>
      </c>
      <c r="J33" s="31">
        <f>Pivot!T30</f>
        <v>0</v>
      </c>
      <c r="K33" s="31">
        <f>Pivot!U30</f>
        <v>0</v>
      </c>
      <c r="L33" s="31">
        <f>Pivot!V30</f>
        <v>0</v>
      </c>
      <c r="M33" s="31">
        <f>Pivot!W30</f>
        <v>0</v>
      </c>
      <c r="N33" s="31">
        <f>Pivot!X30</f>
        <v>0</v>
      </c>
      <c r="O33" s="31">
        <f>Pivot!Y30</f>
        <v>0</v>
      </c>
      <c r="P33" s="31">
        <f>Pivot!Z30</f>
        <v>0</v>
      </c>
      <c r="Q33" s="31">
        <f>Pivot!AA30</f>
        <v>0</v>
      </c>
      <c r="R33" s="31">
        <f>Pivot!AB30</f>
        <v>0</v>
      </c>
      <c r="S33" s="31">
        <f>Pivot!AC30</f>
        <v>0</v>
      </c>
      <c r="T33" s="31">
        <f>Pivot!AD30</f>
        <v>0</v>
      </c>
      <c r="U33" s="31">
        <f>Pivot!AE30</f>
        <v>0</v>
      </c>
      <c r="V33" s="31">
        <f>Pivot!AF30</f>
        <v>0</v>
      </c>
      <c r="W33" s="31">
        <f>Pivot!AG30</f>
        <v>0</v>
      </c>
      <c r="X33" s="31">
        <f>Pivot!AH30</f>
        <v>0</v>
      </c>
      <c r="Y33" s="56">
        <f>Pivot!M4</f>
        <v>2005</v>
      </c>
      <c r="Z33" s="56">
        <f>Pivot!N4</f>
        <v>2006</v>
      </c>
      <c r="AA33" s="56">
        <f>Pivot!O4</f>
        <v>2007</v>
      </c>
      <c r="AB33" s="56">
        <f>Pivot!P4</f>
        <v>2008</v>
      </c>
      <c r="AC33" s="56">
        <f>Pivot!Q4</f>
        <v>2009</v>
      </c>
      <c r="AD33" s="56">
        <f>Pivot!R4</f>
        <v>2010</v>
      </c>
    </row>
    <row r="34" spans="1:253" ht="12.75" customHeight="1">
      <c r="A34" s="60"/>
      <c r="B34" s="3"/>
      <c r="C34" s="1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43"/>
      <c r="U34" s="8"/>
      <c r="V34" s="8"/>
      <c r="W34" s="8"/>
    </row>
    <row r="35" spans="1:253" ht="12.75" customHeight="1">
      <c r="A35" s="59" t="str">
        <f>Pivot!A20</f>
        <v>Avila University</v>
      </c>
      <c r="B35" s="6">
        <f>Pivot!L20</f>
        <v>264</v>
      </c>
      <c r="C35" s="11">
        <v>122</v>
      </c>
      <c r="D35" s="14">
        <v>124</v>
      </c>
      <c r="E35" s="14">
        <v>95</v>
      </c>
      <c r="F35" s="14">
        <v>89</v>
      </c>
      <c r="G35" s="14">
        <v>148</v>
      </c>
      <c r="H35" s="14">
        <v>149</v>
      </c>
      <c r="I35" s="14">
        <v>118</v>
      </c>
      <c r="J35" s="7">
        <v>83</v>
      </c>
      <c r="K35" s="14">
        <v>106</v>
      </c>
      <c r="L35" s="14">
        <v>94</v>
      </c>
      <c r="M35" s="14">
        <v>100</v>
      </c>
      <c r="N35" s="14">
        <v>102</v>
      </c>
      <c r="O35" s="7">
        <v>124</v>
      </c>
      <c r="P35" s="7">
        <v>122</v>
      </c>
      <c r="Q35" s="7">
        <v>97</v>
      </c>
      <c r="R35" s="7">
        <v>86</v>
      </c>
      <c r="S35" s="10">
        <v>99</v>
      </c>
      <c r="T35" s="44">
        <v>87</v>
      </c>
      <c r="U35" s="10">
        <v>141</v>
      </c>
      <c r="V35" s="10">
        <v>197</v>
      </c>
      <c r="W35" s="10">
        <v>234</v>
      </c>
      <c r="X35" s="14">
        <v>265</v>
      </c>
      <c r="Y35" s="14">
        <f>Pivot!M20</f>
        <v>246</v>
      </c>
      <c r="Z35" s="14">
        <f>Pivot!N20</f>
        <v>281</v>
      </c>
      <c r="AA35" s="14">
        <f>Pivot!O20</f>
        <v>347</v>
      </c>
      <c r="AB35" s="14">
        <f>Pivot!P20</f>
        <v>375</v>
      </c>
      <c r="AC35" s="14">
        <f>Pivot!Q20</f>
        <v>384</v>
      </c>
      <c r="AD35" s="14">
        <f>Pivot!R20</f>
        <v>346</v>
      </c>
      <c r="IS35"/>
    </row>
    <row r="36" spans="1:253" ht="12.75" customHeight="1">
      <c r="A36" s="59" t="str">
        <f>Pivot!A21</f>
        <v>Central Methodist University-CLAS</v>
      </c>
      <c r="B36" s="6">
        <f>Pivot!L21</f>
        <v>0</v>
      </c>
      <c r="C36" s="12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14">
        <v>0</v>
      </c>
      <c r="L36" s="14">
        <v>0</v>
      </c>
      <c r="M36" s="14">
        <v>0</v>
      </c>
      <c r="N36" s="14">
        <v>0</v>
      </c>
      <c r="O36" s="7">
        <v>0</v>
      </c>
      <c r="P36" s="7">
        <v>0</v>
      </c>
      <c r="Q36" s="7">
        <v>10</v>
      </c>
      <c r="R36" s="7">
        <v>30</v>
      </c>
      <c r="S36" s="10">
        <v>56</v>
      </c>
      <c r="T36" s="44">
        <v>86</v>
      </c>
      <c r="U36" s="10">
        <f>5+143</f>
        <v>148</v>
      </c>
      <c r="V36" s="10">
        <v>141</v>
      </c>
      <c r="W36" s="10">
        <v>88</v>
      </c>
      <c r="X36" s="14">
        <v>89</v>
      </c>
      <c r="Y36" s="14">
        <f>Pivot!M21</f>
        <v>0</v>
      </c>
      <c r="Z36" s="14">
        <f>Pivot!N21</f>
        <v>0</v>
      </c>
      <c r="AA36" s="14">
        <f>Pivot!O21</f>
        <v>0</v>
      </c>
      <c r="AB36" s="14">
        <f>Pivot!P21</f>
        <v>0</v>
      </c>
      <c r="AC36" s="14">
        <f>Pivot!Q21</f>
        <v>0</v>
      </c>
      <c r="AD36" s="14">
        <f>Pivot!R21</f>
        <v>0</v>
      </c>
      <c r="IS36"/>
    </row>
    <row r="37" spans="1:253" ht="12.75" customHeight="1">
      <c r="A37" s="59" t="str">
        <f>Pivot!A22</f>
        <v>Central Methodist University-GRES</v>
      </c>
      <c r="B37" s="6">
        <f>Pivot!L22</f>
        <v>0</v>
      </c>
      <c r="C37" s="11">
        <v>90</v>
      </c>
      <c r="D37" s="14">
        <v>85</v>
      </c>
      <c r="E37" s="14">
        <v>80</v>
      </c>
      <c r="F37" s="14">
        <v>103</v>
      </c>
      <c r="G37" s="14">
        <v>103</v>
      </c>
      <c r="H37" s="14">
        <v>109</v>
      </c>
      <c r="I37" s="14">
        <v>94</v>
      </c>
      <c r="J37" s="14">
        <v>87</v>
      </c>
      <c r="K37" s="14">
        <v>91</v>
      </c>
      <c r="L37" s="14">
        <v>101</v>
      </c>
      <c r="M37" s="14">
        <v>82</v>
      </c>
      <c r="N37" s="14">
        <v>82</v>
      </c>
      <c r="O37" s="10">
        <v>79</v>
      </c>
      <c r="P37" s="10">
        <v>89</v>
      </c>
      <c r="Q37" s="10">
        <v>89</v>
      </c>
      <c r="R37" s="10">
        <v>89</v>
      </c>
      <c r="S37" s="10">
        <v>109</v>
      </c>
      <c r="T37" s="44">
        <v>127</v>
      </c>
      <c r="U37" s="10">
        <v>126</v>
      </c>
      <c r="V37" s="10">
        <v>132</v>
      </c>
      <c r="W37" s="10">
        <v>123</v>
      </c>
      <c r="X37" s="14">
        <v>146</v>
      </c>
      <c r="Y37" s="14">
        <f>Pivot!M22</f>
        <v>0</v>
      </c>
      <c r="Z37" s="14">
        <f>Pivot!N22</f>
        <v>0</v>
      </c>
      <c r="AA37" s="14">
        <f>Pivot!O22</f>
        <v>0</v>
      </c>
      <c r="AB37" s="14">
        <f>Pivot!P22</f>
        <v>0</v>
      </c>
      <c r="AC37" s="14">
        <f>Pivot!Q22</f>
        <v>0</v>
      </c>
      <c r="AD37" s="14">
        <f>Pivot!R22</f>
        <v>0</v>
      </c>
      <c r="IS37"/>
    </row>
    <row r="38" spans="1:253" ht="12.75" customHeight="1">
      <c r="A38" s="59" t="str">
        <f>Pivot!A23</f>
        <v>College of the Ozarks</v>
      </c>
      <c r="B38" s="6">
        <f>Pivot!L23</f>
        <v>0</v>
      </c>
      <c r="C38" s="11"/>
      <c r="D38" s="14"/>
      <c r="E38" s="14"/>
      <c r="F38" s="14"/>
      <c r="G38" s="14"/>
      <c r="H38" s="14"/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0">
        <v>0</v>
      </c>
      <c r="P38" s="10">
        <v>0</v>
      </c>
      <c r="Q38" s="10">
        <v>0</v>
      </c>
      <c r="R38" s="10">
        <v>0</v>
      </c>
      <c r="S38" s="10">
        <v>14</v>
      </c>
      <c r="T38" s="44">
        <v>0</v>
      </c>
      <c r="U38" s="10">
        <v>39</v>
      </c>
      <c r="V38" s="10">
        <v>33</v>
      </c>
      <c r="W38" s="10">
        <v>36</v>
      </c>
      <c r="X38" s="14">
        <v>21</v>
      </c>
      <c r="Y38" s="14">
        <f>Pivot!M23</f>
        <v>0</v>
      </c>
      <c r="Z38" s="14">
        <f>Pivot!N23</f>
        <v>0</v>
      </c>
      <c r="AA38" s="14">
        <f>Pivot!O23</f>
        <v>0</v>
      </c>
      <c r="AB38" s="14">
        <f>Pivot!P23</f>
        <v>0</v>
      </c>
      <c r="AC38" s="14">
        <f>Pivot!Q23</f>
        <v>0</v>
      </c>
      <c r="AD38" s="14">
        <f>Pivot!R23</f>
        <v>0</v>
      </c>
      <c r="IS38"/>
    </row>
    <row r="39" spans="1:253" ht="12.75" customHeight="1">
      <c r="A39" s="59" t="str">
        <f>Pivot!A24</f>
        <v>Columbia College</v>
      </c>
      <c r="B39" s="6">
        <f>Pivot!L24</f>
        <v>115</v>
      </c>
      <c r="C39" s="11">
        <v>23</v>
      </c>
      <c r="D39" s="22">
        <v>30</v>
      </c>
      <c r="E39" s="14">
        <v>44</v>
      </c>
      <c r="F39" s="14">
        <v>63</v>
      </c>
      <c r="G39" s="14">
        <v>79</v>
      </c>
      <c r="H39" s="14">
        <v>88</v>
      </c>
      <c r="I39" s="14">
        <v>105</v>
      </c>
      <c r="J39" s="14">
        <v>115</v>
      </c>
      <c r="K39" s="14">
        <v>136</v>
      </c>
      <c r="L39" s="14">
        <v>157</v>
      </c>
      <c r="M39" s="14">
        <v>262</v>
      </c>
      <c r="N39" s="14">
        <v>371</v>
      </c>
      <c r="O39" s="7">
        <v>346</v>
      </c>
      <c r="P39" s="7">
        <v>368</v>
      </c>
      <c r="Q39" s="7">
        <v>381</v>
      </c>
      <c r="R39" s="7">
        <v>440</v>
      </c>
      <c r="S39" s="10">
        <v>462</v>
      </c>
      <c r="T39" s="44">
        <v>453</v>
      </c>
      <c r="U39" s="10">
        <v>433</v>
      </c>
      <c r="V39" s="10">
        <v>449</v>
      </c>
      <c r="W39" s="10">
        <v>461</v>
      </c>
      <c r="X39" s="14">
        <v>495</v>
      </c>
      <c r="Y39" s="14">
        <f>Pivot!M24</f>
        <v>88</v>
      </c>
      <c r="Z39" s="14">
        <f>Pivot!N24</f>
        <v>0</v>
      </c>
      <c r="AA39" s="14">
        <f>Pivot!O24</f>
        <v>106</v>
      </c>
      <c r="AB39" s="14">
        <f>Pivot!P24</f>
        <v>136</v>
      </c>
      <c r="AC39" s="14">
        <f>Pivot!Q24</f>
        <v>179</v>
      </c>
      <c r="AD39" s="14">
        <f>Pivot!R24</f>
        <v>202</v>
      </c>
      <c r="IS39"/>
    </row>
    <row r="40" spans="1:253" ht="12.75" customHeight="1">
      <c r="A40" s="59" t="str">
        <f>Pivot!A25</f>
        <v>Culver-Stockton College</v>
      </c>
      <c r="B40" s="6">
        <f>Pivot!L25</f>
        <v>0</v>
      </c>
      <c r="C40" s="11"/>
      <c r="D40" s="14"/>
      <c r="E40" s="14"/>
      <c r="F40" s="14"/>
      <c r="G40" s="14"/>
      <c r="H40" s="14"/>
      <c r="I40" s="14"/>
      <c r="K40" s="14"/>
      <c r="L40" s="14"/>
      <c r="M40" s="14"/>
      <c r="N40" s="14"/>
      <c r="S40" s="35" t="s">
        <v>9</v>
      </c>
      <c r="T40" s="45" t="s">
        <v>9</v>
      </c>
      <c r="U40" s="35" t="s">
        <v>9</v>
      </c>
      <c r="V40" s="35" t="s">
        <v>9</v>
      </c>
      <c r="W40" s="10">
        <v>2</v>
      </c>
      <c r="X40" s="14">
        <v>0</v>
      </c>
      <c r="Y40" s="14">
        <f>Pivot!M25</f>
        <v>0</v>
      </c>
      <c r="Z40" s="14">
        <f>Pivot!N25</f>
        <v>0</v>
      </c>
      <c r="AA40" s="14">
        <f>Pivot!O25</f>
        <v>0</v>
      </c>
      <c r="AB40" s="14">
        <f>Pivot!P25</f>
        <v>0</v>
      </c>
      <c r="AC40" s="14">
        <f>Pivot!Q25</f>
        <v>0</v>
      </c>
      <c r="AD40" s="14">
        <f>Pivot!R25</f>
        <v>0</v>
      </c>
      <c r="IS40"/>
    </row>
    <row r="41" spans="1:253" ht="12.75" customHeight="1">
      <c r="A41" s="59" t="str">
        <f>Pivot!A26</f>
        <v>Drury University</v>
      </c>
      <c r="B41" s="6">
        <f>Pivot!L26</f>
        <v>122</v>
      </c>
      <c r="C41" s="11">
        <v>126</v>
      </c>
      <c r="D41" s="14">
        <v>110</v>
      </c>
      <c r="E41" s="14">
        <v>191</v>
      </c>
      <c r="F41" s="14">
        <v>120</v>
      </c>
      <c r="G41" s="14">
        <v>127</v>
      </c>
      <c r="H41" s="14">
        <v>134</v>
      </c>
      <c r="I41" s="14">
        <v>161</v>
      </c>
      <c r="J41" s="14">
        <v>9</v>
      </c>
      <c r="K41" s="14">
        <v>316</v>
      </c>
      <c r="L41" s="14">
        <v>419</v>
      </c>
      <c r="M41" s="14">
        <v>470</v>
      </c>
      <c r="N41" s="14">
        <v>471</v>
      </c>
      <c r="O41" s="7">
        <v>691</v>
      </c>
      <c r="P41" s="7">
        <v>717</v>
      </c>
      <c r="Q41" s="7">
        <v>811</v>
      </c>
      <c r="R41" s="7">
        <v>955</v>
      </c>
      <c r="S41" s="14">
        <v>1103</v>
      </c>
      <c r="T41" s="46">
        <v>1145</v>
      </c>
      <c r="U41" s="14">
        <v>1230</v>
      </c>
      <c r="V41" s="14">
        <v>1188</v>
      </c>
      <c r="W41" s="14">
        <v>1310</v>
      </c>
      <c r="X41" s="14">
        <v>1744</v>
      </c>
      <c r="Y41" s="14">
        <f>Pivot!M26</f>
        <v>131</v>
      </c>
      <c r="Z41" s="14">
        <f>Pivot!N26</f>
        <v>135</v>
      </c>
      <c r="AA41" s="14">
        <f>Pivot!O26</f>
        <v>159</v>
      </c>
      <c r="AB41" s="14">
        <f>Pivot!P26</f>
        <v>159</v>
      </c>
      <c r="AC41" s="14">
        <f>Pivot!Q26</f>
        <v>170</v>
      </c>
      <c r="AD41" s="14">
        <f>Pivot!R26</f>
        <v>165</v>
      </c>
      <c r="IS41"/>
    </row>
    <row r="42" spans="1:253" ht="12.75" customHeight="1">
      <c r="A42" s="59" t="str">
        <f>Pivot!A27</f>
        <v>Evangel University</v>
      </c>
      <c r="B42" s="6">
        <f>Pivot!L27</f>
        <v>39</v>
      </c>
      <c r="C42" s="11">
        <v>25</v>
      </c>
      <c r="D42" s="14">
        <v>85</v>
      </c>
      <c r="E42" s="14">
        <v>92</v>
      </c>
      <c r="F42" s="14">
        <v>108</v>
      </c>
      <c r="G42" s="14">
        <v>96</v>
      </c>
      <c r="H42" s="14">
        <v>86</v>
      </c>
      <c r="I42" s="14">
        <v>76</v>
      </c>
      <c r="J42" s="14">
        <v>124</v>
      </c>
      <c r="K42" s="14">
        <v>117</v>
      </c>
      <c r="L42" s="14">
        <v>177</v>
      </c>
      <c r="M42" s="14">
        <v>245</v>
      </c>
      <c r="N42" s="14">
        <v>244</v>
      </c>
      <c r="O42" s="7">
        <v>197</v>
      </c>
      <c r="P42" s="7">
        <v>178</v>
      </c>
      <c r="Q42" s="7">
        <v>160</v>
      </c>
      <c r="R42" s="7">
        <v>188</v>
      </c>
      <c r="S42" s="10">
        <v>202</v>
      </c>
      <c r="T42" s="44">
        <v>206</v>
      </c>
      <c r="U42" s="10">
        <v>212</v>
      </c>
      <c r="V42" s="10">
        <v>275</v>
      </c>
      <c r="W42" s="10">
        <v>330</v>
      </c>
      <c r="X42" s="14">
        <v>350</v>
      </c>
      <c r="Y42" s="14">
        <f>Pivot!M27</f>
        <v>35</v>
      </c>
      <c r="Z42" s="14">
        <f>Pivot!N27</f>
        <v>39</v>
      </c>
      <c r="AA42" s="14">
        <f>Pivot!O27</f>
        <v>63</v>
      </c>
      <c r="AB42" s="14">
        <f>Pivot!P27</f>
        <v>80</v>
      </c>
      <c r="AC42" s="14">
        <f>Pivot!Q27</f>
        <v>107</v>
      </c>
      <c r="AD42" s="14">
        <f>Pivot!R27</f>
        <v>147</v>
      </c>
      <c r="IS42"/>
    </row>
    <row r="43" spans="1:253" ht="12.75" customHeight="1">
      <c r="A43" s="59" t="str">
        <f>Pivot!A28</f>
        <v>Fontbonne University</v>
      </c>
      <c r="B43" s="6">
        <f>Pivot!L28</f>
        <v>526</v>
      </c>
      <c r="C43" s="11"/>
      <c r="D43" s="14"/>
      <c r="E43" s="14"/>
      <c r="F43" s="14"/>
      <c r="G43" s="14"/>
      <c r="H43" s="14"/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44">
        <v>2</v>
      </c>
      <c r="U43" s="10">
        <v>23</v>
      </c>
      <c r="V43" s="10">
        <v>52</v>
      </c>
      <c r="W43" s="10">
        <v>80</v>
      </c>
      <c r="X43" s="14">
        <v>232</v>
      </c>
      <c r="Y43" s="14">
        <f>Pivot!M28</f>
        <v>492</v>
      </c>
      <c r="Z43" s="14">
        <f>Pivot!N28</f>
        <v>570</v>
      </c>
      <c r="AA43" s="14">
        <f>Pivot!O28</f>
        <v>600</v>
      </c>
      <c r="AB43" s="14">
        <f>Pivot!P28</f>
        <v>607</v>
      </c>
      <c r="AC43" s="14">
        <f>Pivot!Q28</f>
        <v>571</v>
      </c>
      <c r="AD43" s="14">
        <f>Pivot!R28</f>
        <v>515</v>
      </c>
      <c r="IS43"/>
    </row>
    <row r="44" spans="1:253" ht="12.75" customHeight="1">
      <c r="A44" s="59" t="str">
        <f>Pivot!A29</f>
        <v>Hannibal-Lagrange College</v>
      </c>
      <c r="B44" s="6">
        <f>Pivot!L29</f>
        <v>0</v>
      </c>
      <c r="C44" s="11">
        <v>4</v>
      </c>
      <c r="D44" s="22" t="s">
        <v>6</v>
      </c>
      <c r="E44" s="14">
        <v>16</v>
      </c>
      <c r="F44" s="14">
        <v>0</v>
      </c>
      <c r="G44" s="14">
        <v>0</v>
      </c>
      <c r="H44" s="14">
        <v>0</v>
      </c>
      <c r="I44" s="14">
        <v>0</v>
      </c>
      <c r="J44" s="14">
        <v>22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8</v>
      </c>
      <c r="R44" s="14">
        <f>84/12</f>
        <v>7</v>
      </c>
      <c r="S44" s="14">
        <v>20</v>
      </c>
      <c r="T44" s="46">
        <v>30</v>
      </c>
      <c r="U44" s="10">
        <v>36</v>
      </c>
      <c r="V44" s="10">
        <v>39</v>
      </c>
      <c r="W44" s="10">
        <v>48</v>
      </c>
      <c r="X44" s="14">
        <v>53</v>
      </c>
      <c r="Y44" s="14">
        <f>Pivot!M29</f>
        <v>0</v>
      </c>
      <c r="Z44" s="14">
        <f>Pivot!N29</f>
        <v>0</v>
      </c>
      <c r="AA44" s="14">
        <f>Pivot!O29</f>
        <v>22</v>
      </c>
      <c r="AB44" s="14">
        <f>Pivot!P29</f>
        <v>18</v>
      </c>
      <c r="AC44" s="14">
        <f>Pivot!Q29</f>
        <v>9</v>
      </c>
      <c r="AD44" s="14">
        <f>Pivot!R29</f>
        <v>8</v>
      </c>
      <c r="IS44"/>
    </row>
    <row r="45" spans="1:253" ht="12.75" customHeight="1">
      <c r="A45" s="59" t="str">
        <f>Pivot!A30</f>
        <v>Lindenwood University</v>
      </c>
      <c r="B45" s="6">
        <f>Pivot!L30</f>
        <v>1561</v>
      </c>
      <c r="C45" s="11">
        <v>304</v>
      </c>
      <c r="D45" s="14">
        <v>301</v>
      </c>
      <c r="E45" s="14">
        <v>297</v>
      </c>
      <c r="F45" s="14">
        <v>304</v>
      </c>
      <c r="G45" s="14">
        <v>302</v>
      </c>
      <c r="H45" s="14">
        <v>317</v>
      </c>
      <c r="I45" s="14">
        <v>357</v>
      </c>
      <c r="J45" s="14">
        <v>272</v>
      </c>
      <c r="K45" s="14">
        <v>268</v>
      </c>
      <c r="L45" s="14">
        <v>271</v>
      </c>
      <c r="M45" s="14">
        <v>318</v>
      </c>
      <c r="N45" s="14">
        <v>397</v>
      </c>
      <c r="O45" s="7">
        <v>442</v>
      </c>
      <c r="P45" s="7">
        <v>456</v>
      </c>
      <c r="Q45" s="7">
        <v>435</v>
      </c>
      <c r="R45" s="7">
        <v>442</v>
      </c>
      <c r="S45" s="10">
        <v>454</v>
      </c>
      <c r="T45" s="44">
        <v>495</v>
      </c>
      <c r="U45" s="14">
        <v>445</v>
      </c>
      <c r="V45" s="14">
        <v>425</v>
      </c>
      <c r="W45" s="14">
        <v>510</v>
      </c>
      <c r="X45" s="14">
        <v>521</v>
      </c>
      <c r="Y45" s="14">
        <f>Pivot!M30</f>
        <v>2152</v>
      </c>
      <c r="Z45" s="14">
        <f>Pivot!N30</f>
        <v>2250</v>
      </c>
      <c r="AA45" s="14">
        <f>Pivot!O30</f>
        <v>2488</v>
      </c>
      <c r="AB45" s="14">
        <f>Pivot!P30</f>
        <v>2460</v>
      </c>
      <c r="AC45" s="14">
        <f>Pivot!Q30</f>
        <v>2435</v>
      </c>
      <c r="AD45" s="14">
        <f>Pivot!R30</f>
        <v>2709</v>
      </c>
      <c r="IS45"/>
    </row>
    <row r="46" spans="1:253" ht="12.75" customHeight="1">
      <c r="A46" s="59" t="str">
        <f>Pivot!A31</f>
        <v>Maryville University</v>
      </c>
      <c r="B46" s="6">
        <f>Pivot!L31</f>
        <v>355</v>
      </c>
      <c r="C46" s="11">
        <v>2528</v>
      </c>
      <c r="D46" s="14">
        <v>2695</v>
      </c>
      <c r="E46" s="14">
        <v>2375</v>
      </c>
      <c r="F46" s="14">
        <v>2419</v>
      </c>
      <c r="G46" s="14">
        <v>2345</v>
      </c>
      <c r="H46" s="14">
        <v>2695</v>
      </c>
      <c r="I46" s="14">
        <v>2632</v>
      </c>
      <c r="J46" s="14">
        <v>2742</v>
      </c>
      <c r="K46" s="14">
        <v>3668</v>
      </c>
      <c r="L46" s="14">
        <v>2665</v>
      </c>
      <c r="M46" s="14">
        <v>2752</v>
      </c>
      <c r="N46" s="14">
        <v>2739</v>
      </c>
      <c r="O46" s="14">
        <v>2328</v>
      </c>
      <c r="P46" s="14">
        <f>1536+1294</f>
        <v>2830</v>
      </c>
      <c r="Q46" s="14">
        <f>1510+1183+89</f>
        <v>2782</v>
      </c>
      <c r="R46" s="14">
        <v>2787</v>
      </c>
      <c r="S46" s="14">
        <v>2740</v>
      </c>
      <c r="T46" s="46">
        <v>2646</v>
      </c>
      <c r="U46" s="14">
        <v>2590</v>
      </c>
      <c r="V46" s="14">
        <v>2624</v>
      </c>
      <c r="W46" s="14">
        <v>2989</v>
      </c>
      <c r="X46" s="14">
        <v>3132</v>
      </c>
      <c r="Y46" s="14">
        <f>Pivot!M31</f>
        <v>359</v>
      </c>
      <c r="Z46" s="14">
        <f>Pivot!N31</f>
        <v>334</v>
      </c>
      <c r="AA46" s="14">
        <f>Pivot!O31</f>
        <v>335</v>
      </c>
      <c r="AB46" s="14">
        <f>Pivot!P31</f>
        <v>0</v>
      </c>
      <c r="AC46" s="14">
        <f>Pivot!Q31</f>
        <v>336</v>
      </c>
      <c r="AD46" s="14">
        <f>Pivot!R31</f>
        <v>421</v>
      </c>
      <c r="IS46"/>
    </row>
    <row r="47" spans="1:253" ht="12.75" customHeight="1">
      <c r="A47" s="59" t="str">
        <f>Pivot!A32</f>
        <v>Missouri Baptist University</v>
      </c>
      <c r="B47" s="6">
        <f>Pivot!L32</f>
        <v>156</v>
      </c>
      <c r="C47" s="11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16</v>
      </c>
      <c r="J47" s="14">
        <v>23</v>
      </c>
      <c r="K47" s="14">
        <v>16</v>
      </c>
      <c r="L47" s="14">
        <v>11</v>
      </c>
      <c r="M47" s="14">
        <v>24</v>
      </c>
      <c r="N47" s="14">
        <v>87</v>
      </c>
      <c r="O47" s="7">
        <v>107</v>
      </c>
      <c r="P47" s="7">
        <v>155</v>
      </c>
      <c r="Q47" s="7">
        <v>181</v>
      </c>
      <c r="R47" s="7">
        <v>322</v>
      </c>
      <c r="S47" s="10">
        <v>386</v>
      </c>
      <c r="T47" s="44">
        <v>385</v>
      </c>
      <c r="U47" s="10">
        <v>152</v>
      </c>
      <c r="V47" s="10">
        <v>161</v>
      </c>
      <c r="W47" s="10">
        <v>120</v>
      </c>
      <c r="X47" s="14">
        <v>118</v>
      </c>
      <c r="Y47" s="14">
        <f>Pivot!M32</f>
        <v>210</v>
      </c>
      <c r="Z47" s="14">
        <f>Pivot!N32</f>
        <v>320</v>
      </c>
      <c r="AA47" s="14">
        <f>Pivot!O32</f>
        <v>220</v>
      </c>
      <c r="AB47" s="14">
        <f>Pivot!P32</f>
        <v>178</v>
      </c>
      <c r="AC47" s="14">
        <f>Pivot!Q32</f>
        <v>163</v>
      </c>
      <c r="AD47" s="14">
        <f>Pivot!R32</f>
        <v>146</v>
      </c>
      <c r="IS47"/>
    </row>
    <row r="48" spans="1:253" ht="12.75" customHeight="1">
      <c r="A48" s="59" t="str">
        <f>Pivot!A33</f>
        <v>Missouri Valley College</v>
      </c>
      <c r="B48" s="6">
        <f>Pivot!L33</f>
        <v>0</v>
      </c>
      <c r="C48" s="11"/>
      <c r="D48" s="14"/>
      <c r="E48" s="14"/>
      <c r="F48" s="14"/>
      <c r="G48" s="14"/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7">
        <v>0</v>
      </c>
      <c r="P48" s="7">
        <v>0</v>
      </c>
      <c r="Q48" s="7">
        <v>0</v>
      </c>
      <c r="R48" s="7">
        <v>8</v>
      </c>
      <c r="S48" s="10">
        <v>60</v>
      </c>
      <c r="T48" s="44">
        <v>20</v>
      </c>
      <c r="U48" s="10">
        <v>30</v>
      </c>
      <c r="V48" s="10">
        <v>26</v>
      </c>
      <c r="W48" s="10">
        <v>40</v>
      </c>
      <c r="X48" s="14">
        <v>32</v>
      </c>
      <c r="Y48" s="14">
        <f>Pivot!M33</f>
        <v>0</v>
      </c>
      <c r="Z48" s="14">
        <f>Pivot!N33</f>
        <v>0</v>
      </c>
      <c r="AA48" s="14">
        <f>Pivot!O33</f>
        <v>0</v>
      </c>
      <c r="AB48" s="14">
        <f>Pivot!P33</f>
        <v>0</v>
      </c>
      <c r="AC48" s="14">
        <f>Pivot!Q33</f>
        <v>0</v>
      </c>
      <c r="AD48" s="14">
        <f>Pivot!R33</f>
        <v>0</v>
      </c>
      <c r="IS48"/>
    </row>
    <row r="49" spans="1:253" ht="12.75" customHeight="1">
      <c r="A49" s="59" t="str">
        <f>Pivot!A34</f>
        <v>Park University</v>
      </c>
      <c r="B49" s="6">
        <f>Pivot!L34</f>
        <v>122</v>
      </c>
      <c r="C49" s="11">
        <v>3579</v>
      </c>
      <c r="D49" s="14">
        <v>3657</v>
      </c>
      <c r="E49" s="14">
        <v>3147</v>
      </c>
      <c r="F49" s="14">
        <v>3490</v>
      </c>
      <c r="G49" s="14">
        <v>3656</v>
      </c>
      <c r="H49" s="14">
        <v>4432</v>
      </c>
      <c r="I49" s="14">
        <v>4591</v>
      </c>
      <c r="J49" s="14">
        <v>4123</v>
      </c>
      <c r="K49" s="14">
        <v>4803</v>
      </c>
      <c r="L49" s="14">
        <f>3804+1263+15</f>
        <v>5082</v>
      </c>
      <c r="M49" s="14">
        <v>4547</v>
      </c>
      <c r="N49" s="14">
        <v>4291</v>
      </c>
      <c r="O49" s="14">
        <v>4368</v>
      </c>
      <c r="P49" s="14">
        <v>4432</v>
      </c>
      <c r="Q49" s="14">
        <v>4464</v>
      </c>
      <c r="R49" s="14">
        <v>4389</v>
      </c>
      <c r="S49" s="14">
        <v>4436</v>
      </c>
      <c r="T49" s="46">
        <f>3151+1148</f>
        <v>4299</v>
      </c>
      <c r="U49" s="14">
        <v>4316</v>
      </c>
      <c r="V49" s="14">
        <v>4242</v>
      </c>
      <c r="W49" s="14">
        <v>4403</v>
      </c>
      <c r="X49" s="14">
        <v>4798</v>
      </c>
      <c r="Y49" s="14">
        <f>Pivot!M34</f>
        <v>114</v>
      </c>
      <c r="Z49" s="14">
        <f>Pivot!N34</f>
        <v>0</v>
      </c>
      <c r="AA49" s="14">
        <f>Pivot!O34</f>
        <v>0</v>
      </c>
      <c r="AB49" s="14">
        <f>Pivot!P34</f>
        <v>0</v>
      </c>
      <c r="AC49" s="14">
        <f>Pivot!Q34</f>
        <v>0</v>
      </c>
      <c r="AD49" s="14">
        <f>Pivot!R34</f>
        <v>0</v>
      </c>
      <c r="IS49"/>
    </row>
    <row r="50" spans="1:253" ht="12.75" customHeight="1">
      <c r="A50" s="59" t="str">
        <f>Pivot!A35</f>
        <v>Rockhurst University</v>
      </c>
      <c r="B50" s="6">
        <f>Pivot!L35</f>
        <v>531</v>
      </c>
      <c r="C50" s="11">
        <v>308</v>
      </c>
      <c r="D50" s="14">
        <v>291</v>
      </c>
      <c r="E50" s="14">
        <v>330</v>
      </c>
      <c r="F50" s="14">
        <v>391</v>
      </c>
      <c r="G50" s="14">
        <v>480</v>
      </c>
      <c r="H50" s="22" t="s">
        <v>6</v>
      </c>
      <c r="I50" s="14">
        <v>612</v>
      </c>
      <c r="J50" s="14">
        <v>584</v>
      </c>
      <c r="K50" s="14">
        <v>603</v>
      </c>
      <c r="L50" s="14">
        <v>658</v>
      </c>
      <c r="M50" s="14">
        <v>961</v>
      </c>
      <c r="N50" s="14">
        <v>933</v>
      </c>
      <c r="O50" s="7">
        <v>926</v>
      </c>
      <c r="P50" s="14">
        <v>1101</v>
      </c>
      <c r="Q50" s="14">
        <v>1240</v>
      </c>
      <c r="R50" s="14">
        <v>1242</v>
      </c>
      <c r="S50" s="14">
        <v>1196</v>
      </c>
      <c r="T50" s="46">
        <v>1226</v>
      </c>
      <c r="U50" s="14">
        <v>1288</v>
      </c>
      <c r="V50" s="14">
        <v>1462</v>
      </c>
      <c r="W50" s="14">
        <v>1701</v>
      </c>
      <c r="X50" s="14">
        <v>1851</v>
      </c>
      <c r="Y50" s="14">
        <f>Pivot!M35</f>
        <v>577</v>
      </c>
      <c r="Z50" s="14">
        <f>Pivot!N35</f>
        <v>582</v>
      </c>
      <c r="AA50" s="14">
        <f>Pivot!O35</f>
        <v>593</v>
      </c>
      <c r="AB50" s="14">
        <f>Pivot!P35</f>
        <v>629</v>
      </c>
      <c r="AC50" s="14">
        <f>Pivot!Q35</f>
        <v>752</v>
      </c>
      <c r="AD50" s="14">
        <f>Pivot!R35</f>
        <v>624</v>
      </c>
      <c r="IS50"/>
    </row>
    <row r="51" spans="1:253" ht="12.75" customHeight="1">
      <c r="A51" s="59" t="str">
        <f>Pivot!A36</f>
        <v>Saint Louis University</v>
      </c>
      <c r="B51" s="6">
        <f>Pivot!L36</f>
        <v>1454</v>
      </c>
      <c r="C51" s="11"/>
      <c r="D51" s="14"/>
      <c r="E51" s="14"/>
      <c r="F51" s="14"/>
      <c r="G51" s="14">
        <v>0</v>
      </c>
      <c r="H51" s="14">
        <v>0</v>
      </c>
      <c r="I51" s="11">
        <v>0</v>
      </c>
      <c r="J51" s="14">
        <v>0</v>
      </c>
      <c r="K51" s="14">
        <v>0</v>
      </c>
      <c r="L51" s="14">
        <v>0</v>
      </c>
      <c r="M51" s="7">
        <v>0</v>
      </c>
      <c r="N51" s="14">
        <v>0</v>
      </c>
      <c r="O51" s="7">
        <v>0</v>
      </c>
      <c r="P51" s="7">
        <v>56</v>
      </c>
      <c r="Q51" s="7">
        <v>67</v>
      </c>
      <c r="R51" s="7">
        <v>55</v>
      </c>
      <c r="S51" s="10">
        <v>66</v>
      </c>
      <c r="T51" s="44">
        <v>43</v>
      </c>
      <c r="U51" s="10">
        <v>43</v>
      </c>
      <c r="V51" s="10">
        <v>61</v>
      </c>
      <c r="W51" s="10">
        <v>54</v>
      </c>
      <c r="X51" s="14">
        <v>38</v>
      </c>
      <c r="Y51" s="14">
        <f>Pivot!M36</f>
        <v>1483</v>
      </c>
      <c r="Z51" s="14">
        <f>Pivot!N36</f>
        <v>4047</v>
      </c>
      <c r="AA51" s="14">
        <f>Pivot!O36</f>
        <v>3588</v>
      </c>
      <c r="AB51" s="14">
        <f>Pivot!P36</f>
        <v>3473</v>
      </c>
      <c r="AC51" s="14">
        <f>Pivot!Q36</f>
        <v>3587</v>
      </c>
      <c r="AD51" s="14">
        <f>Pivot!R36</f>
        <v>4542</v>
      </c>
      <c r="IS51"/>
    </row>
    <row r="52" spans="1:253" ht="12.75" customHeight="1">
      <c r="A52" s="59" t="str">
        <f>Pivot!A37</f>
        <v>Southwest Baptist University</v>
      </c>
      <c r="B52" s="6">
        <f>Pivot!L37</f>
        <v>177</v>
      </c>
      <c r="C52" s="11"/>
      <c r="D52" s="14"/>
      <c r="E52" s="14"/>
      <c r="F52" s="14"/>
      <c r="G52" s="14"/>
      <c r="H52" s="14"/>
      <c r="I52" s="58"/>
      <c r="J52" s="14"/>
      <c r="K52" s="14"/>
      <c r="L52" s="14"/>
      <c r="N52" s="14"/>
      <c r="S52" s="10"/>
      <c r="T52" s="44"/>
      <c r="U52" s="10"/>
      <c r="V52" s="10"/>
      <c r="W52" s="10"/>
      <c r="X52" s="14"/>
      <c r="Y52" s="14">
        <f>Pivot!M37</f>
        <v>195</v>
      </c>
      <c r="Z52" s="14">
        <f>Pivot!N37</f>
        <v>267</v>
      </c>
      <c r="AA52" s="14">
        <f>Pivot!O37</f>
        <v>309</v>
      </c>
      <c r="AB52" s="14">
        <f>Pivot!P37</f>
        <v>380</v>
      </c>
      <c r="AC52" s="14">
        <f>Pivot!Q37</f>
        <v>383</v>
      </c>
      <c r="AD52" s="14">
        <f>Pivot!R37</f>
        <v>406</v>
      </c>
      <c r="IS52"/>
    </row>
    <row r="53" spans="1:253" ht="12.75" customHeight="1">
      <c r="A53" s="59" t="str">
        <f>Pivot!A38</f>
        <v>Stephens College</v>
      </c>
      <c r="B53" s="6">
        <f>Pivot!L38</f>
        <v>28</v>
      </c>
      <c r="C53" s="11"/>
      <c r="D53" s="14"/>
      <c r="E53" s="14"/>
      <c r="F53" s="14"/>
      <c r="G53" s="14"/>
      <c r="H53" s="14"/>
      <c r="I53" s="58"/>
      <c r="J53" s="14"/>
      <c r="K53" s="14"/>
      <c r="L53" s="14"/>
      <c r="N53" s="14"/>
      <c r="S53" s="10"/>
      <c r="T53" s="44"/>
      <c r="U53" s="10"/>
      <c r="V53" s="10"/>
      <c r="W53" s="10"/>
      <c r="X53" s="14"/>
      <c r="Y53" s="14">
        <f>Pivot!M38</f>
        <v>19</v>
      </c>
      <c r="Z53" s="14">
        <f>Pivot!N38</f>
        <v>38</v>
      </c>
      <c r="AA53" s="14">
        <f>Pivot!O38</f>
        <v>66</v>
      </c>
      <c r="AB53" s="14">
        <f>Pivot!P38</f>
        <v>76</v>
      </c>
      <c r="AC53" s="14">
        <f>Pivot!Q38</f>
        <v>94</v>
      </c>
      <c r="AD53" s="14">
        <f>Pivot!R38</f>
        <v>94</v>
      </c>
      <c r="IS53"/>
    </row>
    <row r="54" spans="1:253" ht="12.75" customHeight="1">
      <c r="A54" s="59" t="str">
        <f>Pivot!A39</f>
        <v>Washington University</v>
      </c>
      <c r="B54" s="6">
        <f>Pivot!L39</f>
        <v>3314</v>
      </c>
      <c r="C54" s="11"/>
      <c r="D54" s="14"/>
      <c r="E54" s="14"/>
      <c r="F54" s="14"/>
      <c r="G54" s="14"/>
      <c r="H54" s="14"/>
      <c r="I54" s="58"/>
      <c r="J54" s="14"/>
      <c r="K54" s="14"/>
      <c r="L54" s="14"/>
      <c r="N54" s="14"/>
      <c r="S54" s="10"/>
      <c r="T54" s="44"/>
      <c r="U54" s="10"/>
      <c r="V54" s="10"/>
      <c r="W54" s="10"/>
      <c r="X54" s="14"/>
      <c r="Y54" s="14">
        <f>Pivot!M39</f>
        <v>3305</v>
      </c>
      <c r="Z54" s="14">
        <f>Pivot!N39</f>
        <v>4655</v>
      </c>
      <c r="AA54" s="14">
        <f>Pivot!O39</f>
        <v>5053</v>
      </c>
      <c r="AB54" s="14">
        <f>Pivot!P39</f>
        <v>5146</v>
      </c>
      <c r="AC54" s="14">
        <f>Pivot!Q39</f>
        <v>5534</v>
      </c>
      <c r="AD54" s="14">
        <f>Pivot!R39</f>
        <v>5783</v>
      </c>
      <c r="IS54"/>
    </row>
    <row r="55" spans="1:253" ht="12.75" customHeight="1">
      <c r="A55" s="59" t="str">
        <f>Pivot!A40</f>
        <v>Webster University</v>
      </c>
      <c r="B55" s="6">
        <f>Pivot!L40</f>
        <v>1900</v>
      </c>
      <c r="C55" s="11"/>
      <c r="D55" s="14"/>
      <c r="E55" s="14"/>
      <c r="F55" s="14"/>
      <c r="G55" s="14"/>
      <c r="H55" s="14"/>
      <c r="I55" s="58"/>
      <c r="J55" s="14"/>
      <c r="K55" s="14"/>
      <c r="L55" s="14"/>
      <c r="N55" s="14"/>
      <c r="S55" s="10"/>
      <c r="T55" s="44"/>
      <c r="U55" s="10"/>
      <c r="V55" s="10"/>
      <c r="W55" s="10"/>
      <c r="X55" s="14"/>
      <c r="Y55" s="14">
        <f>Pivot!M40</f>
        <v>1903</v>
      </c>
      <c r="Z55" s="14">
        <f>Pivot!N40</f>
        <v>2073</v>
      </c>
      <c r="AA55" s="14">
        <f>Pivot!O40</f>
        <v>2419</v>
      </c>
      <c r="AB55" s="14">
        <f>Pivot!P40</f>
        <v>2174</v>
      </c>
      <c r="AC55" s="14">
        <f>Pivot!Q40</f>
        <v>2277</v>
      </c>
      <c r="AD55" s="14">
        <f>Pivot!R40</f>
        <v>2398</v>
      </c>
      <c r="IS55"/>
    </row>
    <row r="56" spans="1:253" ht="12.75" customHeight="1">
      <c r="A56" s="59" t="str">
        <f>Pivot!A41</f>
        <v>Westminster College</v>
      </c>
      <c r="B56" s="6">
        <f>Pivot!L41</f>
        <v>0</v>
      </c>
      <c r="C56" s="11"/>
      <c r="D56" s="14"/>
      <c r="E56" s="14"/>
      <c r="F56" s="14"/>
      <c r="G56" s="14"/>
      <c r="H56" s="14"/>
      <c r="I56" s="58"/>
      <c r="J56" s="14"/>
      <c r="K56" s="14"/>
      <c r="L56" s="14"/>
      <c r="N56" s="14"/>
      <c r="S56" s="10"/>
      <c r="T56" s="44"/>
      <c r="U56" s="10"/>
      <c r="V56" s="10"/>
      <c r="W56" s="10"/>
      <c r="X56" s="14"/>
      <c r="Y56" s="14">
        <f>Pivot!M41</f>
        <v>0</v>
      </c>
      <c r="Z56" s="14">
        <f>Pivot!N41</f>
        <v>0</v>
      </c>
      <c r="AA56" s="14">
        <f>Pivot!O41</f>
        <v>0</v>
      </c>
      <c r="AB56" s="14">
        <f>Pivot!P41</f>
        <v>0</v>
      </c>
      <c r="AC56" s="14">
        <f>Pivot!Q41</f>
        <v>0</v>
      </c>
      <c r="AD56" s="14">
        <f>Pivot!R41</f>
        <v>0</v>
      </c>
      <c r="IS56"/>
    </row>
    <row r="57" spans="1:253" ht="12.75" customHeight="1">
      <c r="A57" s="59" t="str">
        <f>Pivot!A42</f>
        <v>William Jewell College</v>
      </c>
      <c r="B57" s="6">
        <f>Pivot!L42</f>
        <v>0</v>
      </c>
      <c r="C57" s="11"/>
      <c r="D57" s="14"/>
      <c r="E57" s="14"/>
      <c r="F57" s="14"/>
      <c r="G57" s="14"/>
      <c r="H57" s="14"/>
      <c r="I57" s="58"/>
      <c r="J57" s="14"/>
      <c r="K57" s="14"/>
      <c r="L57" s="14"/>
      <c r="N57" s="14"/>
      <c r="S57" s="10"/>
      <c r="T57" s="44"/>
      <c r="U57" s="10"/>
      <c r="V57" s="10"/>
      <c r="W57" s="10"/>
      <c r="X57" s="14"/>
      <c r="Y57" s="14">
        <f>Pivot!M42</f>
        <v>0</v>
      </c>
      <c r="Z57" s="14">
        <f>Pivot!N42</f>
        <v>0</v>
      </c>
      <c r="AA57" s="14">
        <f>Pivot!O42</f>
        <v>0</v>
      </c>
      <c r="AB57" s="14">
        <f>Pivot!P42</f>
        <v>0</v>
      </c>
      <c r="AC57" s="14">
        <f>Pivot!Q42</f>
        <v>0</v>
      </c>
      <c r="AD57" s="14">
        <f>Pivot!R42</f>
        <v>0</v>
      </c>
      <c r="IS57"/>
    </row>
    <row r="58" spans="1:253" ht="12.75" customHeight="1">
      <c r="A58" s="59" t="str">
        <f>Pivot!A43</f>
        <v>William Woods University</v>
      </c>
      <c r="B58" s="6">
        <f>Pivot!L43</f>
        <v>81</v>
      </c>
      <c r="C58" s="11"/>
      <c r="D58" s="14"/>
      <c r="E58" s="14"/>
      <c r="F58" s="14"/>
      <c r="G58" s="14"/>
      <c r="H58" s="14"/>
      <c r="I58" s="58"/>
      <c r="J58" s="14"/>
      <c r="K58" s="14"/>
      <c r="L58" s="14"/>
      <c r="N58" s="14"/>
      <c r="S58" s="10"/>
      <c r="T58" s="44"/>
      <c r="U58" s="10"/>
      <c r="V58" s="10"/>
      <c r="W58" s="10"/>
      <c r="X58" s="14"/>
      <c r="Y58" s="14">
        <f>Pivot!M43</f>
        <v>73</v>
      </c>
      <c r="Z58" s="14">
        <f>Pivot!N43</f>
        <v>16</v>
      </c>
      <c r="AA58" s="14">
        <f>Pivot!O43</f>
        <v>29</v>
      </c>
      <c r="AB58" s="14">
        <f>Pivot!P43</f>
        <v>65</v>
      </c>
      <c r="AC58" s="14">
        <f>Pivot!Q43</f>
        <v>19</v>
      </c>
      <c r="AD58" s="14">
        <f>Pivot!R43</f>
        <v>34</v>
      </c>
      <c r="IS58"/>
    </row>
    <row r="59" spans="1:253" ht="12.75" customHeight="1">
      <c r="A59" s="59" t="s">
        <v>2</v>
      </c>
      <c r="B59" s="6">
        <f>SUM(B35:B58)</f>
        <v>10745</v>
      </c>
      <c r="C59" s="6">
        <f t="shared" ref="C59:AD59" si="1">SUM(C35:C58)</f>
        <v>7109</v>
      </c>
      <c r="D59" s="6">
        <f t="shared" si="1"/>
        <v>7378</v>
      </c>
      <c r="E59" s="6">
        <f t="shared" si="1"/>
        <v>6667</v>
      </c>
      <c r="F59" s="6">
        <f t="shared" si="1"/>
        <v>7087</v>
      </c>
      <c r="G59" s="6">
        <f t="shared" si="1"/>
        <v>7336</v>
      </c>
      <c r="H59" s="6">
        <f t="shared" si="1"/>
        <v>8010</v>
      </c>
      <c r="I59" s="6">
        <f t="shared" si="1"/>
        <v>8762</v>
      </c>
      <c r="J59" s="6">
        <f t="shared" si="1"/>
        <v>8185</v>
      </c>
      <c r="K59" s="6">
        <f t="shared" si="1"/>
        <v>10124</v>
      </c>
      <c r="L59" s="6">
        <f t="shared" si="1"/>
        <v>9635</v>
      </c>
      <c r="M59" s="6">
        <f t="shared" si="1"/>
        <v>9761</v>
      </c>
      <c r="N59" s="6">
        <f t="shared" si="1"/>
        <v>9717</v>
      </c>
      <c r="O59" s="6">
        <f t="shared" si="1"/>
        <v>9608</v>
      </c>
      <c r="P59" s="6">
        <f t="shared" si="1"/>
        <v>10504</v>
      </c>
      <c r="Q59" s="6">
        <f t="shared" si="1"/>
        <v>10725</v>
      </c>
      <c r="R59" s="6">
        <f t="shared" si="1"/>
        <v>11040</v>
      </c>
      <c r="S59" s="6">
        <f t="shared" si="1"/>
        <v>11403</v>
      </c>
      <c r="T59" s="6">
        <f t="shared" si="1"/>
        <v>11250</v>
      </c>
      <c r="U59" s="6">
        <f t="shared" si="1"/>
        <v>11252</v>
      </c>
      <c r="V59" s="6">
        <f t="shared" si="1"/>
        <v>11507</v>
      </c>
      <c r="W59" s="6">
        <f t="shared" si="1"/>
        <v>12529</v>
      </c>
      <c r="X59" s="6">
        <f t="shared" si="1"/>
        <v>13885</v>
      </c>
      <c r="Y59" s="6">
        <f t="shared" si="1"/>
        <v>11382</v>
      </c>
      <c r="Z59" s="6">
        <f t="shared" si="1"/>
        <v>15607</v>
      </c>
      <c r="AA59" s="6">
        <f t="shared" si="1"/>
        <v>16397</v>
      </c>
      <c r="AB59" s="6">
        <f t="shared" si="1"/>
        <v>15956</v>
      </c>
      <c r="AC59" s="6">
        <f t="shared" si="1"/>
        <v>17000</v>
      </c>
      <c r="AD59" s="6">
        <f t="shared" si="1"/>
        <v>18540</v>
      </c>
    </row>
    <row r="60" spans="1:253" ht="12.75" customHeight="1">
      <c r="B60" s="4"/>
      <c r="C60" s="12"/>
      <c r="I60" s="12"/>
      <c r="K60" s="14"/>
      <c r="L60" s="14"/>
      <c r="N60" s="14"/>
      <c r="T60" s="47"/>
      <c r="X60" s="14"/>
      <c r="Y60" s="14"/>
      <c r="Z60" s="14"/>
      <c r="AA60" s="14"/>
      <c r="AB60" s="14"/>
      <c r="AC60" s="14"/>
    </row>
    <row r="61" spans="1:253" ht="12.75" customHeight="1" thickBot="1">
      <c r="A61" s="4" t="s">
        <v>7</v>
      </c>
      <c r="B61" s="6">
        <f>SUM(B22+B59)</f>
        <v>22758.75</v>
      </c>
      <c r="C61" s="5">
        <f>SUM(C22+C59)</f>
        <v>17035</v>
      </c>
      <c r="D61" s="6">
        <f>SUM(D22+D59)</f>
        <v>17482</v>
      </c>
      <c r="E61" s="6">
        <f>SUM(E22+E59)</f>
        <v>16399</v>
      </c>
      <c r="F61" s="6">
        <f>SUM(F22+F59)</f>
        <v>16833</v>
      </c>
      <c r="G61" s="6">
        <f>SUM(G22+G59)</f>
        <v>17073</v>
      </c>
      <c r="H61" s="6">
        <f>SUM(H22+H59)</f>
        <v>18040</v>
      </c>
      <c r="I61" s="6">
        <f>SUM(I22+I59)</f>
        <v>18813</v>
      </c>
      <c r="J61" s="6">
        <f>SUM(J22+J59)</f>
        <v>18502</v>
      </c>
      <c r="K61" s="6">
        <f>SUM(K22+K59)</f>
        <v>20634</v>
      </c>
      <c r="L61" s="6">
        <f>SUM(L22+L59)</f>
        <v>20415</v>
      </c>
      <c r="M61" s="6">
        <f>SUM(M22+M59)</f>
        <v>20226</v>
      </c>
      <c r="N61" s="6">
        <f>SUM(N22+N59)</f>
        <v>20157</v>
      </c>
      <c r="O61" s="6">
        <f>SUM(O22+O59)</f>
        <v>20000</v>
      </c>
      <c r="P61" s="6">
        <f>SUM(P22+P59)</f>
        <v>21052</v>
      </c>
      <c r="Q61" s="6">
        <f>SUM(Q22+Q59)</f>
        <v>21100</v>
      </c>
      <c r="R61" s="6">
        <f>SUM(R22+R59)</f>
        <v>21373</v>
      </c>
      <c r="S61" s="6">
        <f>SUM(S22+S59)</f>
        <v>22078</v>
      </c>
      <c r="T61" s="48">
        <f>SUM(T22+T59)</f>
        <v>22147</v>
      </c>
      <c r="U61" s="6">
        <f>SUM(U22+U59)</f>
        <v>22478</v>
      </c>
      <c r="V61" s="6">
        <f>SUM(V22+V59)</f>
        <v>22823</v>
      </c>
      <c r="W61" s="34">
        <f>SUM(W22+W59)</f>
        <v>24574</v>
      </c>
      <c r="X61" s="34">
        <f>SUM(X22+X59)</f>
        <v>26171</v>
      </c>
      <c r="Y61" s="34">
        <f>SUM(Y22+Y59)</f>
        <v>23736.749999970001</v>
      </c>
      <c r="Z61" s="34">
        <f>SUM(Z22+Z59)</f>
        <v>27831.20000004</v>
      </c>
      <c r="AA61" s="34">
        <f>SUM(AA22+AA59)</f>
        <v>28936.191666626699</v>
      </c>
      <c r="AB61" s="34">
        <f>SUM(AB22+AB59)</f>
        <v>28781.258333199999</v>
      </c>
      <c r="AC61" s="34">
        <f>SUM(AC22+AC59)</f>
        <v>30486.0666666</v>
      </c>
      <c r="AD61" s="34">
        <f>SUM(AD22+AD59)</f>
        <v>32644.008333433001</v>
      </c>
    </row>
    <row r="62" spans="1:253" ht="12.75" customHeight="1" thickTop="1">
      <c r="A62" s="2" t="s">
        <v>8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53" ht="12.75" customHeight="1">
      <c r="A63" s="1" t="s">
        <v>4</v>
      </c>
    </row>
    <row r="64" spans="1:25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phoneticPr fontId="0" type="noConversion"/>
  <pageMargins left="1.56" right="0.5" top="1" bottom="1" header="0.5" footer="0.5"/>
  <pageSetup orientation="portrait" r:id="rId1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S44"/>
  <sheetViews>
    <sheetView workbookViewId="0">
      <selection activeCell="A40" sqref="A40:XFD40"/>
    </sheetView>
  </sheetViews>
  <sheetFormatPr defaultRowHeight="9"/>
  <cols>
    <col min="1" max="1" width="46.19921875" bestFit="1" customWidth="1"/>
    <col min="2" max="2" width="20.19921875" bestFit="1" customWidth="1"/>
    <col min="3" max="3" width="6.59765625" customWidth="1"/>
    <col min="4" max="6" width="15.19921875" bestFit="1" customWidth="1"/>
    <col min="7" max="7" width="12.59765625" bestFit="1" customWidth="1"/>
    <col min="8" max="10" width="15.19921875" bestFit="1" customWidth="1"/>
    <col min="11" max="11" width="12.59765625" bestFit="1" customWidth="1"/>
    <col min="12" max="14" width="12.3984375" bestFit="1" customWidth="1"/>
    <col min="15" max="19" width="15.19921875" bestFit="1" customWidth="1"/>
  </cols>
  <sheetData>
    <row r="3" spans="1:19">
      <c r="A3" s="50" t="s">
        <v>61</v>
      </c>
      <c r="B3" s="50" t="s">
        <v>58</v>
      </c>
    </row>
    <row r="4" spans="1:19">
      <c r="A4" s="50" t="s">
        <v>60</v>
      </c>
      <c r="B4">
        <v>1994</v>
      </c>
      <c r="C4">
        <v>1995</v>
      </c>
      <c r="D4">
        <v>1996</v>
      </c>
      <c r="E4">
        <v>1997</v>
      </c>
      <c r="F4">
        <v>1998</v>
      </c>
      <c r="G4">
        <v>1999</v>
      </c>
      <c r="H4">
        <v>2000</v>
      </c>
      <c r="I4">
        <v>2001</v>
      </c>
      <c r="J4">
        <v>2002</v>
      </c>
      <c r="K4">
        <v>2003</v>
      </c>
      <c r="L4">
        <v>2004</v>
      </c>
      <c r="M4">
        <v>2005</v>
      </c>
      <c r="N4">
        <v>2006</v>
      </c>
      <c r="O4">
        <v>2007</v>
      </c>
      <c r="P4">
        <v>2008</v>
      </c>
      <c r="Q4">
        <v>2009</v>
      </c>
      <c r="R4">
        <v>2010</v>
      </c>
      <c r="S4" t="s">
        <v>59</v>
      </c>
    </row>
    <row r="5" spans="1:19">
      <c r="A5" s="51" t="s">
        <v>19</v>
      </c>
      <c r="B5" s="53"/>
      <c r="C5" s="53"/>
      <c r="D5" s="53">
        <v>10100.041666730001</v>
      </c>
      <c r="E5" s="53">
        <v>10173.433333409999</v>
      </c>
      <c r="F5" s="53">
        <v>10483.733333299999</v>
      </c>
      <c r="G5" s="53">
        <v>10847.975000062999</v>
      </c>
      <c r="H5" s="53">
        <v>11256.266666669999</v>
      </c>
      <c r="I5" s="53">
        <v>11677.133333402999</v>
      </c>
      <c r="J5" s="53">
        <v>12587.108333259999</v>
      </c>
      <c r="K5" s="53">
        <v>12239.625000100001</v>
      </c>
      <c r="L5" s="53">
        <v>12013.75</v>
      </c>
      <c r="M5" s="53">
        <v>12354.749999970001</v>
      </c>
      <c r="N5" s="53">
        <v>12224.20000004</v>
      </c>
      <c r="O5" s="53">
        <v>12539.191666626699</v>
      </c>
      <c r="P5" s="53">
        <v>12825.258333199999</v>
      </c>
      <c r="Q5" s="53">
        <v>13486.0666666</v>
      </c>
      <c r="R5" s="53">
        <v>14104.008333433001</v>
      </c>
      <c r="S5" s="53">
        <v>178912.54166680572</v>
      </c>
    </row>
    <row r="6" spans="1:19">
      <c r="A6" s="52" t="s">
        <v>20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>
        <v>31.583333332999999</v>
      </c>
      <c r="S6" s="53">
        <v>31.583333332999999</v>
      </c>
    </row>
    <row r="7" spans="1:19">
      <c r="A7" s="52" t="s">
        <v>21</v>
      </c>
      <c r="B7" s="53"/>
      <c r="C7" s="53"/>
      <c r="D7" s="53">
        <v>103</v>
      </c>
      <c r="E7" s="53">
        <v>102</v>
      </c>
      <c r="F7" s="53">
        <v>97.25</v>
      </c>
      <c r="G7" s="53">
        <v>98.833333332999999</v>
      </c>
      <c r="H7" s="53">
        <v>90</v>
      </c>
      <c r="I7" s="53">
        <v>88.833333332999999</v>
      </c>
      <c r="J7" s="53">
        <v>114.5</v>
      </c>
      <c r="K7" s="53">
        <v>120.66666667</v>
      </c>
      <c r="L7" s="53">
        <v>107.5</v>
      </c>
      <c r="M7" s="53">
        <v>130.83333332999999</v>
      </c>
      <c r="N7" s="53">
        <v>109.83333333</v>
      </c>
      <c r="O7" s="53">
        <v>113.33333333</v>
      </c>
      <c r="P7" s="53">
        <v>95.25</v>
      </c>
      <c r="Q7" s="53">
        <v>104.5</v>
      </c>
      <c r="R7" s="53">
        <v>100.16666667</v>
      </c>
      <c r="S7" s="53">
        <v>1576.499999996</v>
      </c>
    </row>
    <row r="8" spans="1:19">
      <c r="A8" s="52" t="s">
        <v>22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>
        <v>2.25</v>
      </c>
      <c r="M8" s="53">
        <v>3.5</v>
      </c>
      <c r="N8" s="53">
        <v>5.5</v>
      </c>
      <c r="O8" s="53">
        <v>9.6666666666999994</v>
      </c>
      <c r="P8" s="53">
        <v>2</v>
      </c>
      <c r="Q8" s="53">
        <v>7</v>
      </c>
      <c r="R8" s="53">
        <v>75.666666667000001</v>
      </c>
      <c r="S8" s="53">
        <v>105.5833333337</v>
      </c>
    </row>
    <row r="9" spans="1:19">
      <c r="A9" s="52" t="s">
        <v>23</v>
      </c>
      <c r="B9" s="53"/>
      <c r="C9" s="53"/>
      <c r="D9" s="53">
        <v>875.5</v>
      </c>
      <c r="E9" s="53">
        <v>969.5</v>
      </c>
      <c r="F9" s="53">
        <v>1293.25</v>
      </c>
      <c r="G9" s="53">
        <v>1396.4166667</v>
      </c>
      <c r="H9" s="53">
        <v>1499.75</v>
      </c>
      <c r="I9" s="53">
        <v>1570</v>
      </c>
      <c r="J9" s="53">
        <v>1649.8333333</v>
      </c>
      <c r="K9" s="53">
        <v>1331.4166667</v>
      </c>
      <c r="L9" s="53">
        <v>1337.3333333</v>
      </c>
      <c r="M9" s="53">
        <v>1318.25</v>
      </c>
      <c r="N9" s="53">
        <v>1424.4166667</v>
      </c>
      <c r="O9" s="53">
        <v>1499.3333333</v>
      </c>
      <c r="P9" s="53">
        <v>1535.3333333</v>
      </c>
      <c r="Q9" s="53">
        <v>1765.9166667</v>
      </c>
      <c r="R9" s="53">
        <v>1811.9166667</v>
      </c>
      <c r="S9" s="53">
        <v>21278.166666699999</v>
      </c>
    </row>
    <row r="10" spans="1:19">
      <c r="A10" s="52" t="s">
        <v>24</v>
      </c>
      <c r="B10" s="53"/>
      <c r="C10" s="53"/>
      <c r="D10" s="53">
        <v>491.08333333000002</v>
      </c>
      <c r="E10" s="53">
        <v>475.75</v>
      </c>
      <c r="F10" s="53">
        <v>479.66666666999998</v>
      </c>
      <c r="G10" s="53">
        <v>492.95833333000002</v>
      </c>
      <c r="H10" s="53">
        <v>538.91666667000004</v>
      </c>
      <c r="I10" s="53">
        <v>602.83333332999996</v>
      </c>
      <c r="J10" s="53">
        <v>752.83333332999996</v>
      </c>
      <c r="K10" s="53">
        <v>691.5</v>
      </c>
      <c r="L10" s="53">
        <v>576.33333332999996</v>
      </c>
      <c r="M10" s="53">
        <v>587.16666667000004</v>
      </c>
      <c r="N10" s="53">
        <v>613.66666667000004</v>
      </c>
      <c r="O10" s="53">
        <v>608.16666667000004</v>
      </c>
      <c r="P10" s="53">
        <v>586.33333332999996</v>
      </c>
      <c r="Q10" s="53">
        <v>701.5</v>
      </c>
      <c r="R10" s="53">
        <v>794.79166667000004</v>
      </c>
      <c r="S10" s="53">
        <v>8993.5</v>
      </c>
    </row>
    <row r="11" spans="1:19">
      <c r="A11" s="52" t="s">
        <v>25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>
        <v>0.25</v>
      </c>
      <c r="Q11" s="53">
        <v>0.25</v>
      </c>
      <c r="R11" s="53">
        <v>49.833333332999999</v>
      </c>
      <c r="S11" s="53">
        <v>50.333333332999999</v>
      </c>
    </row>
    <row r="12" spans="1:19">
      <c r="A12" s="52" t="s">
        <v>26</v>
      </c>
      <c r="B12" s="53"/>
      <c r="C12" s="53"/>
      <c r="D12" s="53">
        <v>232.25</v>
      </c>
      <c r="E12" s="53">
        <v>238.91666667000001</v>
      </c>
      <c r="F12" s="53">
        <v>247.66666667000001</v>
      </c>
      <c r="G12" s="53">
        <v>262</v>
      </c>
      <c r="H12" s="53">
        <v>226.08333332999999</v>
      </c>
      <c r="I12" s="53">
        <v>291.75</v>
      </c>
      <c r="J12" s="53">
        <v>280.83333333000002</v>
      </c>
      <c r="K12" s="53">
        <v>294.41666666999998</v>
      </c>
      <c r="L12" s="53">
        <v>330</v>
      </c>
      <c r="M12" s="53">
        <v>366.75</v>
      </c>
      <c r="N12" s="53">
        <v>392.66666666999998</v>
      </c>
      <c r="O12" s="53">
        <v>470.33333333000002</v>
      </c>
      <c r="P12" s="53">
        <v>493.66666666999998</v>
      </c>
      <c r="Q12" s="53">
        <v>484.58333333000002</v>
      </c>
      <c r="R12" s="53">
        <v>475.58333333000002</v>
      </c>
      <c r="S12" s="53">
        <v>5087.4999999999991</v>
      </c>
    </row>
    <row r="13" spans="1:19">
      <c r="A13" s="52" t="s">
        <v>27</v>
      </c>
      <c r="B13" s="53"/>
      <c r="C13" s="53"/>
      <c r="D13" s="53">
        <v>324.75</v>
      </c>
      <c r="E13" s="53">
        <v>339.58333333000002</v>
      </c>
      <c r="F13" s="53">
        <v>383.58333333000002</v>
      </c>
      <c r="G13" s="53">
        <v>476.16666666999998</v>
      </c>
      <c r="H13" s="53">
        <v>433.25</v>
      </c>
      <c r="I13" s="53">
        <v>429.41666666999998</v>
      </c>
      <c r="J13" s="53">
        <v>418.16666666999998</v>
      </c>
      <c r="K13" s="53">
        <v>411.83333333000002</v>
      </c>
      <c r="L13" s="53">
        <v>371.66666666999998</v>
      </c>
      <c r="M13" s="53">
        <v>395.41666666999998</v>
      </c>
      <c r="N13" s="53">
        <v>335.33333333000002</v>
      </c>
      <c r="O13" s="53">
        <v>281.75</v>
      </c>
      <c r="P13" s="53">
        <v>290.5</v>
      </c>
      <c r="Q13" s="53">
        <v>313.91666666999998</v>
      </c>
      <c r="R13" s="53">
        <v>349.83333333000002</v>
      </c>
      <c r="S13" s="53">
        <v>5555.1666666699994</v>
      </c>
    </row>
    <row r="14" spans="1:19">
      <c r="A14" s="52" t="s">
        <v>28</v>
      </c>
      <c r="B14" s="53"/>
      <c r="C14" s="53"/>
      <c r="D14" s="53"/>
      <c r="E14" s="53">
        <v>243.66666667000001</v>
      </c>
      <c r="F14" s="53">
        <v>202.25</v>
      </c>
      <c r="G14" s="53">
        <v>173.75</v>
      </c>
      <c r="H14" s="53">
        <v>148.91666667000001</v>
      </c>
      <c r="I14" s="53">
        <v>190</v>
      </c>
      <c r="J14" s="53">
        <v>180.08333332999999</v>
      </c>
      <c r="K14" s="53">
        <v>179</v>
      </c>
      <c r="L14" s="53">
        <v>187.125</v>
      </c>
      <c r="M14" s="53">
        <v>185.25</v>
      </c>
      <c r="N14" s="53">
        <v>189.04166667000001</v>
      </c>
      <c r="O14" s="53">
        <v>213.45833332999999</v>
      </c>
      <c r="P14" s="53">
        <v>219.04166667000001</v>
      </c>
      <c r="Q14" s="53">
        <v>232.91666667000001</v>
      </c>
      <c r="R14" s="53">
        <v>281.25</v>
      </c>
      <c r="S14" s="53">
        <v>2825.7500000099999</v>
      </c>
    </row>
    <row r="15" spans="1:19">
      <c r="A15" s="52" t="s">
        <v>29</v>
      </c>
      <c r="B15" s="53"/>
      <c r="C15" s="53"/>
      <c r="D15" s="53">
        <v>782.07500000000005</v>
      </c>
      <c r="E15" s="53">
        <v>642.41666667000004</v>
      </c>
      <c r="F15" s="53">
        <v>622</v>
      </c>
      <c r="G15" s="53">
        <v>569.20833332999996</v>
      </c>
      <c r="H15" s="53">
        <v>662</v>
      </c>
      <c r="I15" s="53">
        <v>626.66666667000004</v>
      </c>
      <c r="J15" s="53">
        <v>805.875</v>
      </c>
      <c r="K15" s="53">
        <v>786.95833332999996</v>
      </c>
      <c r="L15" s="53">
        <v>804.5</v>
      </c>
      <c r="M15" s="53">
        <v>831.375</v>
      </c>
      <c r="N15" s="53">
        <v>451.04166666999998</v>
      </c>
      <c r="O15" s="53">
        <v>470.75</v>
      </c>
      <c r="P15" s="53">
        <v>480.33333333000002</v>
      </c>
      <c r="Q15" s="53">
        <v>468.45833333000002</v>
      </c>
      <c r="R15" s="53">
        <v>527.25</v>
      </c>
      <c r="S15" s="53">
        <v>9530.9083333300005</v>
      </c>
    </row>
    <row r="16" spans="1:19">
      <c r="A16" s="52" t="s">
        <v>30</v>
      </c>
      <c r="B16" s="53"/>
      <c r="C16" s="53"/>
      <c r="D16" s="53">
        <v>3457.1166667000002</v>
      </c>
      <c r="E16" s="53">
        <v>3374.8166667</v>
      </c>
      <c r="F16" s="53">
        <v>3338.45</v>
      </c>
      <c r="G16" s="53">
        <v>3404.0166666999999</v>
      </c>
      <c r="H16" s="53">
        <v>3591.05</v>
      </c>
      <c r="I16" s="53">
        <v>3575.7166667000001</v>
      </c>
      <c r="J16" s="53">
        <v>3807.1166667000002</v>
      </c>
      <c r="K16" s="53">
        <v>3744.5666667</v>
      </c>
      <c r="L16" s="53">
        <v>3667.875</v>
      </c>
      <c r="M16" s="53">
        <v>3832.3666667000002</v>
      </c>
      <c r="N16" s="53">
        <v>3897.9</v>
      </c>
      <c r="O16" s="53">
        <v>3902.55</v>
      </c>
      <c r="P16" s="53">
        <v>4054.6333332999998</v>
      </c>
      <c r="Q16" s="53">
        <v>4120.7083333</v>
      </c>
      <c r="R16" s="53">
        <v>4238.2166667000001</v>
      </c>
      <c r="S16" s="53">
        <v>56007.100000200007</v>
      </c>
    </row>
    <row r="17" spans="1:19">
      <c r="A17" s="52" t="s">
        <v>31</v>
      </c>
      <c r="B17" s="53"/>
      <c r="C17" s="53"/>
      <c r="D17" s="53">
        <v>2786.1</v>
      </c>
      <c r="E17" s="53">
        <v>2791.1166667000002</v>
      </c>
      <c r="F17" s="53">
        <v>2821.7833332999999</v>
      </c>
      <c r="G17" s="53">
        <v>2970.625</v>
      </c>
      <c r="H17" s="53">
        <v>2988.1333332999998</v>
      </c>
      <c r="I17" s="53">
        <v>2996.9166667</v>
      </c>
      <c r="J17" s="53">
        <v>3199.5333332999999</v>
      </c>
      <c r="K17" s="53">
        <v>3284.1</v>
      </c>
      <c r="L17" s="53">
        <v>3246.75</v>
      </c>
      <c r="M17" s="53">
        <v>3244.5083332999998</v>
      </c>
      <c r="N17" s="53">
        <v>3254.8</v>
      </c>
      <c r="O17" s="53">
        <v>3377.9333333</v>
      </c>
      <c r="P17" s="53">
        <v>3456.0833333</v>
      </c>
      <c r="Q17" s="53">
        <v>3609.1083333000001</v>
      </c>
      <c r="R17" s="53">
        <v>3646.5416667</v>
      </c>
      <c r="S17" s="53">
        <v>47674.033333200001</v>
      </c>
    </row>
    <row r="18" spans="1:19">
      <c r="A18" s="52" t="s">
        <v>32</v>
      </c>
      <c r="B18" s="53"/>
      <c r="C18" s="53"/>
      <c r="D18" s="53">
        <v>1048.1666667</v>
      </c>
      <c r="E18" s="53">
        <v>995.66666667000004</v>
      </c>
      <c r="F18" s="53">
        <v>997.83333332999996</v>
      </c>
      <c r="G18" s="53">
        <v>1004</v>
      </c>
      <c r="H18" s="53">
        <v>1078.1666667</v>
      </c>
      <c r="I18" s="53">
        <v>1305</v>
      </c>
      <c r="J18" s="53">
        <v>1378.3333333</v>
      </c>
      <c r="K18" s="53">
        <v>1395.1666667</v>
      </c>
      <c r="L18" s="53">
        <v>1382.4166667</v>
      </c>
      <c r="M18" s="53">
        <v>1459.3333333</v>
      </c>
      <c r="N18" s="53">
        <v>1550</v>
      </c>
      <c r="O18" s="53">
        <v>1591.9166667</v>
      </c>
      <c r="P18" s="53">
        <v>1611.8333333</v>
      </c>
      <c r="Q18" s="53">
        <v>1677.2083333</v>
      </c>
      <c r="R18" s="53">
        <v>1721.375</v>
      </c>
      <c r="S18" s="53">
        <v>20196.416666700003</v>
      </c>
    </row>
    <row r="19" spans="1:19">
      <c r="A19" s="51" t="s">
        <v>33</v>
      </c>
      <c r="B19" s="53"/>
      <c r="C19" s="53"/>
      <c r="D19" s="53"/>
      <c r="E19" s="53"/>
      <c r="F19" s="53"/>
      <c r="G19" s="53"/>
      <c r="H19" s="53">
        <v>8831</v>
      </c>
      <c r="I19" s="53">
        <v>11425</v>
      </c>
      <c r="J19" s="53">
        <v>9631</v>
      </c>
      <c r="K19" s="53">
        <v>10837</v>
      </c>
      <c r="L19" s="53">
        <v>10745</v>
      </c>
      <c r="M19" s="53">
        <v>11382</v>
      </c>
      <c r="N19" s="53">
        <v>15607</v>
      </c>
      <c r="O19" s="53">
        <v>16397</v>
      </c>
      <c r="P19" s="53">
        <v>15956</v>
      </c>
      <c r="Q19" s="53">
        <v>17000</v>
      </c>
      <c r="R19" s="53">
        <v>18540</v>
      </c>
      <c r="S19" s="53">
        <v>146351</v>
      </c>
    </row>
    <row r="20" spans="1:19">
      <c r="A20" s="52" t="s">
        <v>34</v>
      </c>
      <c r="B20" s="53"/>
      <c r="C20" s="53"/>
      <c r="D20" s="53"/>
      <c r="E20" s="53"/>
      <c r="F20" s="53"/>
      <c r="G20" s="53"/>
      <c r="H20" s="53">
        <v>141</v>
      </c>
      <c r="I20" s="53">
        <v>197</v>
      </c>
      <c r="J20" s="53">
        <v>234</v>
      </c>
      <c r="K20" s="53">
        <v>265</v>
      </c>
      <c r="L20" s="53">
        <v>264</v>
      </c>
      <c r="M20" s="53">
        <v>246</v>
      </c>
      <c r="N20" s="53">
        <v>281</v>
      </c>
      <c r="O20" s="53">
        <v>347</v>
      </c>
      <c r="P20" s="53">
        <v>375</v>
      </c>
      <c r="Q20" s="53">
        <v>384</v>
      </c>
      <c r="R20" s="53">
        <v>346</v>
      </c>
      <c r="S20" s="53">
        <v>3080</v>
      </c>
    </row>
    <row r="21" spans="1:19">
      <c r="A21" s="52" t="s">
        <v>35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>
      <c r="A22" s="52" t="s">
        <v>36</v>
      </c>
      <c r="B22" s="53"/>
      <c r="C22" s="53"/>
      <c r="D22" s="53"/>
      <c r="E22" s="53"/>
      <c r="F22" s="53"/>
      <c r="G22" s="53"/>
      <c r="H22" s="53"/>
      <c r="I22" s="53"/>
      <c r="J22" s="53">
        <v>26</v>
      </c>
      <c r="K22" s="53"/>
      <c r="L22" s="53"/>
      <c r="M22" s="53"/>
      <c r="N22" s="53"/>
      <c r="O22" s="53"/>
      <c r="P22" s="53"/>
      <c r="Q22" s="53"/>
      <c r="R22" s="53"/>
      <c r="S22" s="53">
        <v>26</v>
      </c>
    </row>
    <row r="23" spans="1:19">
      <c r="A23" s="52" t="s">
        <v>37</v>
      </c>
      <c r="B23" s="53"/>
      <c r="C23" s="53"/>
      <c r="D23" s="53"/>
      <c r="E23" s="53"/>
      <c r="F23" s="53"/>
      <c r="G23" s="53"/>
      <c r="H23" s="53">
        <v>1</v>
      </c>
      <c r="I23" s="53"/>
      <c r="J23" s="53">
        <v>6</v>
      </c>
      <c r="K23" s="53">
        <v>1</v>
      </c>
      <c r="L23" s="53"/>
      <c r="M23" s="53"/>
      <c r="N23" s="53"/>
      <c r="O23" s="53"/>
      <c r="P23" s="53"/>
      <c r="Q23" s="53"/>
      <c r="R23" s="53"/>
      <c r="S23" s="53">
        <v>8</v>
      </c>
    </row>
    <row r="24" spans="1:19">
      <c r="A24" s="52" t="s">
        <v>38</v>
      </c>
      <c r="B24" s="53"/>
      <c r="C24" s="53"/>
      <c r="D24" s="53"/>
      <c r="E24" s="53"/>
      <c r="F24" s="53"/>
      <c r="G24" s="53"/>
      <c r="H24" s="53">
        <v>148</v>
      </c>
      <c r="I24" s="53">
        <v>141</v>
      </c>
      <c r="J24" s="53">
        <v>88</v>
      </c>
      <c r="K24" s="53">
        <v>89</v>
      </c>
      <c r="L24" s="53">
        <v>115</v>
      </c>
      <c r="M24" s="53">
        <v>88</v>
      </c>
      <c r="N24" s="53"/>
      <c r="O24" s="53">
        <v>106</v>
      </c>
      <c r="P24" s="53">
        <v>136</v>
      </c>
      <c r="Q24" s="53">
        <v>179</v>
      </c>
      <c r="R24" s="53">
        <v>202</v>
      </c>
      <c r="S24" s="53">
        <v>1292</v>
      </c>
    </row>
    <row r="25" spans="1:19">
      <c r="A25" s="52" t="s">
        <v>39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>
      <c r="A26" s="52" t="s">
        <v>40</v>
      </c>
      <c r="B26" s="53"/>
      <c r="C26" s="53"/>
      <c r="D26" s="53"/>
      <c r="E26" s="53"/>
      <c r="F26" s="53"/>
      <c r="G26" s="53"/>
      <c r="H26" s="53">
        <v>126</v>
      </c>
      <c r="I26" s="53">
        <v>132</v>
      </c>
      <c r="J26" s="53">
        <v>123</v>
      </c>
      <c r="K26" s="53">
        <v>146</v>
      </c>
      <c r="L26" s="53">
        <v>122</v>
      </c>
      <c r="M26" s="53">
        <v>131</v>
      </c>
      <c r="N26" s="53">
        <v>135</v>
      </c>
      <c r="O26" s="53">
        <v>159</v>
      </c>
      <c r="P26" s="53">
        <v>159</v>
      </c>
      <c r="Q26" s="53">
        <v>170</v>
      </c>
      <c r="R26" s="53">
        <v>165</v>
      </c>
      <c r="S26" s="53">
        <v>1568</v>
      </c>
    </row>
    <row r="27" spans="1:19">
      <c r="A27" s="52" t="s">
        <v>41</v>
      </c>
      <c r="B27" s="53"/>
      <c r="C27" s="53"/>
      <c r="D27" s="53"/>
      <c r="E27" s="53"/>
      <c r="F27" s="53"/>
      <c r="G27" s="53"/>
      <c r="H27" s="53">
        <v>39</v>
      </c>
      <c r="I27" s="53">
        <v>33</v>
      </c>
      <c r="J27" s="53">
        <v>36</v>
      </c>
      <c r="K27" s="53">
        <v>21</v>
      </c>
      <c r="L27" s="53">
        <v>39</v>
      </c>
      <c r="M27" s="53">
        <v>35</v>
      </c>
      <c r="N27" s="53">
        <v>39</v>
      </c>
      <c r="O27" s="53">
        <v>63</v>
      </c>
      <c r="P27" s="53">
        <v>80</v>
      </c>
      <c r="Q27" s="53">
        <v>107</v>
      </c>
      <c r="R27" s="53">
        <v>147</v>
      </c>
      <c r="S27" s="53">
        <v>639</v>
      </c>
    </row>
    <row r="28" spans="1:19">
      <c r="A28" s="52" t="s">
        <v>42</v>
      </c>
      <c r="B28" s="53"/>
      <c r="C28" s="53"/>
      <c r="D28" s="53"/>
      <c r="E28" s="53"/>
      <c r="F28" s="53"/>
      <c r="G28" s="53"/>
      <c r="H28" s="53">
        <v>433</v>
      </c>
      <c r="I28" s="53">
        <v>449</v>
      </c>
      <c r="J28" s="53">
        <v>461</v>
      </c>
      <c r="K28" s="53">
        <v>495</v>
      </c>
      <c r="L28" s="53">
        <v>526</v>
      </c>
      <c r="M28" s="53">
        <v>492</v>
      </c>
      <c r="N28" s="53">
        <v>570</v>
      </c>
      <c r="O28" s="53">
        <v>600</v>
      </c>
      <c r="P28" s="53">
        <v>607</v>
      </c>
      <c r="Q28" s="53">
        <v>571</v>
      </c>
      <c r="R28" s="53">
        <v>515</v>
      </c>
      <c r="S28" s="53">
        <v>5719</v>
      </c>
    </row>
    <row r="29" spans="1:19">
      <c r="A29" s="52" t="s">
        <v>43</v>
      </c>
      <c r="B29" s="53"/>
      <c r="C29" s="53"/>
      <c r="D29" s="53"/>
      <c r="E29" s="53"/>
      <c r="F29" s="53"/>
      <c r="G29" s="53"/>
      <c r="H29" s="53"/>
      <c r="I29" s="53"/>
      <c r="J29" s="53">
        <v>2</v>
      </c>
      <c r="K29" s="53"/>
      <c r="L29" s="53"/>
      <c r="M29" s="53"/>
      <c r="N29" s="53"/>
      <c r="O29" s="53">
        <v>22</v>
      </c>
      <c r="P29" s="53">
        <v>18</v>
      </c>
      <c r="Q29" s="53">
        <v>9</v>
      </c>
      <c r="R29" s="53">
        <v>8</v>
      </c>
      <c r="S29" s="53">
        <v>59</v>
      </c>
    </row>
    <row r="30" spans="1:19">
      <c r="A30" s="52" t="s">
        <v>44</v>
      </c>
      <c r="B30" s="53"/>
      <c r="C30" s="53"/>
      <c r="D30" s="53"/>
      <c r="E30" s="53"/>
      <c r="F30" s="53"/>
      <c r="G30" s="53"/>
      <c r="H30" s="53">
        <v>1230</v>
      </c>
      <c r="I30" s="53">
        <v>1188</v>
      </c>
      <c r="J30" s="53">
        <v>1310</v>
      </c>
      <c r="K30" s="53">
        <v>1744</v>
      </c>
      <c r="L30" s="53">
        <v>1561</v>
      </c>
      <c r="M30" s="53">
        <v>2152</v>
      </c>
      <c r="N30" s="53">
        <v>2250</v>
      </c>
      <c r="O30" s="53">
        <v>2488</v>
      </c>
      <c r="P30" s="53">
        <v>2460</v>
      </c>
      <c r="Q30" s="53">
        <v>2435</v>
      </c>
      <c r="R30" s="53">
        <v>2709</v>
      </c>
      <c r="S30" s="53">
        <v>21527</v>
      </c>
    </row>
    <row r="31" spans="1:19">
      <c r="A31" s="52" t="s">
        <v>45</v>
      </c>
      <c r="B31" s="53"/>
      <c r="C31" s="53"/>
      <c r="D31" s="53"/>
      <c r="E31" s="53"/>
      <c r="F31" s="53"/>
      <c r="G31" s="53"/>
      <c r="H31" s="53">
        <v>212</v>
      </c>
      <c r="I31" s="53">
        <v>275</v>
      </c>
      <c r="J31" s="53">
        <v>330</v>
      </c>
      <c r="K31" s="53">
        <v>350</v>
      </c>
      <c r="L31" s="53">
        <v>355</v>
      </c>
      <c r="M31" s="53">
        <v>359</v>
      </c>
      <c r="N31" s="53">
        <v>334</v>
      </c>
      <c r="O31" s="53">
        <v>335</v>
      </c>
      <c r="P31" s="53"/>
      <c r="Q31" s="53">
        <v>336</v>
      </c>
      <c r="R31" s="53">
        <v>421</v>
      </c>
      <c r="S31" s="53">
        <v>3307</v>
      </c>
    </row>
    <row r="32" spans="1:19">
      <c r="A32" s="52" t="s">
        <v>46</v>
      </c>
      <c r="B32" s="53"/>
      <c r="C32" s="53"/>
      <c r="D32" s="53"/>
      <c r="E32" s="53"/>
      <c r="F32" s="53"/>
      <c r="G32" s="53"/>
      <c r="H32" s="53">
        <v>23</v>
      </c>
      <c r="I32" s="53">
        <v>52</v>
      </c>
      <c r="J32" s="53">
        <v>80</v>
      </c>
      <c r="K32" s="53">
        <v>232</v>
      </c>
      <c r="L32" s="53">
        <v>156</v>
      </c>
      <c r="M32" s="53">
        <v>210</v>
      </c>
      <c r="N32" s="53">
        <v>320</v>
      </c>
      <c r="O32" s="53">
        <v>220</v>
      </c>
      <c r="P32" s="53">
        <v>178</v>
      </c>
      <c r="Q32" s="53">
        <v>163</v>
      </c>
      <c r="R32" s="53">
        <v>146</v>
      </c>
      <c r="S32" s="53">
        <v>1780</v>
      </c>
    </row>
    <row r="33" spans="1:19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>
      <c r="A34" s="52" t="s">
        <v>48</v>
      </c>
      <c r="B34" s="53"/>
      <c r="C34" s="53"/>
      <c r="D34" s="53"/>
      <c r="E34" s="53"/>
      <c r="F34" s="53"/>
      <c r="G34" s="53"/>
      <c r="H34" s="53">
        <v>36</v>
      </c>
      <c r="I34" s="53">
        <v>39</v>
      </c>
      <c r="J34" s="53">
        <v>48</v>
      </c>
      <c r="K34" s="53">
        <v>53</v>
      </c>
      <c r="L34" s="53">
        <v>122</v>
      </c>
      <c r="M34" s="53">
        <v>114</v>
      </c>
      <c r="N34" s="53"/>
      <c r="O34" s="53"/>
      <c r="P34" s="53"/>
      <c r="Q34" s="53"/>
      <c r="R34" s="53"/>
      <c r="S34" s="53">
        <v>412</v>
      </c>
    </row>
    <row r="35" spans="1:19">
      <c r="A35" s="52" t="s">
        <v>49</v>
      </c>
      <c r="B35" s="53"/>
      <c r="C35" s="53"/>
      <c r="D35" s="53"/>
      <c r="E35" s="53"/>
      <c r="F35" s="53"/>
      <c r="G35" s="53"/>
      <c r="H35" s="53">
        <v>445</v>
      </c>
      <c r="I35" s="53">
        <v>425</v>
      </c>
      <c r="J35" s="53">
        <v>510</v>
      </c>
      <c r="K35" s="53">
        <v>521</v>
      </c>
      <c r="L35" s="53">
        <v>531</v>
      </c>
      <c r="M35" s="53">
        <v>577</v>
      </c>
      <c r="N35" s="53">
        <v>582</v>
      </c>
      <c r="O35" s="53">
        <v>593</v>
      </c>
      <c r="P35" s="53">
        <v>629</v>
      </c>
      <c r="Q35" s="53">
        <v>752</v>
      </c>
      <c r="R35" s="53">
        <v>624</v>
      </c>
      <c r="S35" s="53">
        <v>6189</v>
      </c>
    </row>
    <row r="36" spans="1:19">
      <c r="A36" s="52" t="s">
        <v>50</v>
      </c>
      <c r="B36" s="53"/>
      <c r="C36" s="53"/>
      <c r="D36" s="53"/>
      <c r="E36" s="53"/>
      <c r="F36" s="53"/>
      <c r="G36" s="53"/>
      <c r="H36" s="53">
        <v>1348</v>
      </c>
      <c r="I36" s="53">
        <v>1333</v>
      </c>
      <c r="J36" s="53">
        <v>1330</v>
      </c>
      <c r="K36" s="53">
        <v>1397</v>
      </c>
      <c r="L36" s="53">
        <v>1454</v>
      </c>
      <c r="M36" s="53">
        <v>1483</v>
      </c>
      <c r="N36" s="53">
        <v>4047</v>
      </c>
      <c r="O36" s="53">
        <v>3588</v>
      </c>
      <c r="P36" s="53">
        <v>3473</v>
      </c>
      <c r="Q36" s="53">
        <v>3587</v>
      </c>
      <c r="R36" s="53">
        <v>4542</v>
      </c>
      <c r="S36" s="53">
        <v>27582</v>
      </c>
    </row>
    <row r="37" spans="1:19">
      <c r="A37" s="52" t="s">
        <v>51</v>
      </c>
      <c r="B37" s="53"/>
      <c r="C37" s="53"/>
      <c r="D37" s="53"/>
      <c r="E37" s="53"/>
      <c r="F37" s="53"/>
      <c r="G37" s="53"/>
      <c r="H37" s="53">
        <v>228</v>
      </c>
      <c r="I37" s="53">
        <v>289</v>
      </c>
      <c r="J37" s="53">
        <v>120</v>
      </c>
      <c r="K37" s="53">
        <v>118</v>
      </c>
      <c r="L37" s="53">
        <v>177</v>
      </c>
      <c r="M37" s="53">
        <v>195</v>
      </c>
      <c r="N37" s="53">
        <v>267</v>
      </c>
      <c r="O37" s="53">
        <v>309</v>
      </c>
      <c r="P37" s="53">
        <v>380</v>
      </c>
      <c r="Q37" s="53">
        <v>383</v>
      </c>
      <c r="R37" s="53">
        <v>406</v>
      </c>
      <c r="S37" s="53">
        <v>2872</v>
      </c>
    </row>
    <row r="38" spans="1:19">
      <c r="A38" s="52" t="s">
        <v>52</v>
      </c>
      <c r="B38" s="53"/>
      <c r="C38" s="53"/>
      <c r="D38" s="53"/>
      <c r="E38" s="53"/>
      <c r="F38" s="53"/>
      <c r="G38" s="53"/>
      <c r="H38" s="53">
        <v>30</v>
      </c>
      <c r="I38" s="53">
        <v>26</v>
      </c>
      <c r="J38" s="53">
        <v>40</v>
      </c>
      <c r="K38" s="53">
        <v>32</v>
      </c>
      <c r="L38" s="53">
        <v>28</v>
      </c>
      <c r="M38" s="53">
        <v>19</v>
      </c>
      <c r="N38" s="53">
        <v>38</v>
      </c>
      <c r="O38" s="53">
        <v>66</v>
      </c>
      <c r="P38" s="53">
        <v>76</v>
      </c>
      <c r="Q38" s="53">
        <v>94</v>
      </c>
      <c r="R38" s="53">
        <v>94</v>
      </c>
      <c r="S38" s="53">
        <v>543</v>
      </c>
    </row>
    <row r="39" spans="1:19">
      <c r="A39" s="52" t="s">
        <v>53</v>
      </c>
      <c r="B39" s="53"/>
      <c r="C39" s="53"/>
      <c r="D39" s="53"/>
      <c r="E39" s="53"/>
      <c r="F39" s="53"/>
      <c r="G39" s="53"/>
      <c r="H39" s="53">
        <v>3103</v>
      </c>
      <c r="I39" s="53">
        <v>3053</v>
      </c>
      <c r="J39" s="53">
        <v>3132</v>
      </c>
      <c r="K39" s="53">
        <v>3484</v>
      </c>
      <c r="L39" s="53">
        <v>3314</v>
      </c>
      <c r="M39" s="53">
        <v>3305</v>
      </c>
      <c r="N39" s="53">
        <v>4655</v>
      </c>
      <c r="O39" s="53">
        <v>5053</v>
      </c>
      <c r="P39" s="53">
        <v>5146</v>
      </c>
      <c r="Q39" s="53">
        <v>5534</v>
      </c>
      <c r="R39" s="53">
        <v>5783</v>
      </c>
      <c r="S39" s="53">
        <v>45562</v>
      </c>
    </row>
    <row r="40" spans="1:19">
      <c r="A40" s="52" t="s">
        <v>54</v>
      </c>
      <c r="B40" s="53"/>
      <c r="C40" s="53"/>
      <c r="D40" s="53"/>
      <c r="E40" s="53"/>
      <c r="F40" s="53"/>
      <c r="G40" s="53"/>
      <c r="H40" s="53">
        <v>1288</v>
      </c>
      <c r="I40" s="53">
        <v>2630</v>
      </c>
      <c r="J40" s="53">
        <v>1701</v>
      </c>
      <c r="K40" s="53">
        <v>1851</v>
      </c>
      <c r="L40" s="53">
        <v>1900</v>
      </c>
      <c r="M40" s="53">
        <v>1903</v>
      </c>
      <c r="N40" s="53">
        <v>2073</v>
      </c>
      <c r="O40" s="53">
        <v>2419</v>
      </c>
      <c r="P40" s="53">
        <v>2174</v>
      </c>
      <c r="Q40" s="53">
        <v>2277</v>
      </c>
      <c r="R40" s="53">
        <v>2398</v>
      </c>
      <c r="S40" s="53">
        <v>22614</v>
      </c>
    </row>
    <row r="41" spans="1:19">
      <c r="A41" s="52" t="s">
        <v>55</v>
      </c>
      <c r="B41" s="53"/>
      <c r="C41" s="53"/>
      <c r="D41" s="53"/>
      <c r="E41" s="53"/>
      <c r="F41" s="53"/>
      <c r="G41" s="53"/>
      <c r="H41" s="53"/>
      <c r="I41" s="53">
        <v>1102</v>
      </c>
      <c r="J41" s="53"/>
      <c r="K41" s="53"/>
      <c r="L41" s="53"/>
      <c r="M41" s="53"/>
      <c r="N41" s="53"/>
      <c r="O41" s="53"/>
      <c r="P41" s="53"/>
      <c r="Q41" s="53"/>
      <c r="R41" s="53"/>
      <c r="S41" s="53">
        <v>1102</v>
      </c>
    </row>
    <row r="42" spans="1:19">
      <c r="A42" s="52" t="s">
        <v>56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3" spans="1:19">
      <c r="A43" s="52" t="s">
        <v>57</v>
      </c>
      <c r="B43" s="53"/>
      <c r="C43" s="53"/>
      <c r="D43" s="53"/>
      <c r="E43" s="53"/>
      <c r="F43" s="53"/>
      <c r="G43" s="53"/>
      <c r="H43" s="53"/>
      <c r="I43" s="53">
        <v>61</v>
      </c>
      <c r="J43" s="53">
        <v>54</v>
      </c>
      <c r="K43" s="53">
        <v>38</v>
      </c>
      <c r="L43" s="53">
        <v>81</v>
      </c>
      <c r="M43" s="53">
        <v>73</v>
      </c>
      <c r="N43" s="53">
        <v>16</v>
      </c>
      <c r="O43" s="53">
        <v>29</v>
      </c>
      <c r="P43" s="53">
        <v>65</v>
      </c>
      <c r="Q43" s="53">
        <v>19</v>
      </c>
      <c r="R43" s="53">
        <v>34</v>
      </c>
      <c r="S43" s="53">
        <v>470</v>
      </c>
    </row>
    <row r="44" spans="1:19">
      <c r="A44" s="51" t="s">
        <v>59</v>
      </c>
      <c r="B44" s="53"/>
      <c r="C44" s="53"/>
      <c r="D44" s="53">
        <v>10100.041666730001</v>
      </c>
      <c r="E44" s="53">
        <v>10173.433333409999</v>
      </c>
      <c r="F44" s="53">
        <v>10483.733333299999</v>
      </c>
      <c r="G44" s="53">
        <v>10847.975000062999</v>
      </c>
      <c r="H44" s="53">
        <v>20087.266666669999</v>
      </c>
      <c r="I44" s="53">
        <v>23102.133333402999</v>
      </c>
      <c r="J44" s="53">
        <v>22218.108333259999</v>
      </c>
      <c r="K44" s="53">
        <v>23076.625000100001</v>
      </c>
      <c r="L44" s="53">
        <v>22758.75</v>
      </c>
      <c r="M44" s="53">
        <v>23736.749999970001</v>
      </c>
      <c r="N44" s="53">
        <v>27831.20000004</v>
      </c>
      <c r="O44" s="53">
        <v>28936.191666626699</v>
      </c>
      <c r="P44" s="53">
        <v>28781.258333199999</v>
      </c>
      <c r="Q44" s="53">
        <v>30486.0666666</v>
      </c>
      <c r="R44" s="53">
        <v>32644.008333433001</v>
      </c>
      <c r="S44" s="53">
        <v>325263.54166680574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8"/>
  <sheetViews>
    <sheetView workbookViewId="0">
      <selection sqref="A1:D438"/>
    </sheetView>
  </sheetViews>
  <sheetFormatPr defaultRowHeight="12.75"/>
  <cols>
    <col min="1" max="16384" width="9.59765625" style="49"/>
  </cols>
  <sheetData>
    <row r="1" spans="1:4">
      <c r="A1" s="49" t="s">
        <v>15</v>
      </c>
      <c r="B1" s="49" t="s">
        <v>16</v>
      </c>
      <c r="C1" s="49" t="s">
        <v>17</v>
      </c>
      <c r="D1" s="49" t="s">
        <v>18</v>
      </c>
    </row>
    <row r="2" spans="1:4">
      <c r="A2" s="49">
        <v>2010</v>
      </c>
      <c r="B2" s="49" t="s">
        <v>19</v>
      </c>
      <c r="C2" s="49" t="s">
        <v>20</v>
      </c>
      <c r="D2" s="49">
        <v>31.583333332999999</v>
      </c>
    </row>
    <row r="3" spans="1:4">
      <c r="A3" s="49">
        <v>1994</v>
      </c>
      <c r="B3" s="49" t="s">
        <v>19</v>
      </c>
      <c r="C3" s="49" t="s">
        <v>21</v>
      </c>
    </row>
    <row r="4" spans="1:4">
      <c r="A4" s="49">
        <v>1995</v>
      </c>
      <c r="B4" s="49" t="s">
        <v>19</v>
      </c>
      <c r="C4" s="49" t="s">
        <v>21</v>
      </c>
    </row>
    <row r="5" spans="1:4">
      <c r="A5" s="49">
        <v>1996</v>
      </c>
      <c r="B5" s="49" t="s">
        <v>19</v>
      </c>
      <c r="C5" s="49" t="s">
        <v>21</v>
      </c>
      <c r="D5" s="49">
        <v>103</v>
      </c>
    </row>
    <row r="6" spans="1:4">
      <c r="A6" s="49">
        <v>1997</v>
      </c>
      <c r="B6" s="49" t="s">
        <v>19</v>
      </c>
      <c r="C6" s="49" t="s">
        <v>21</v>
      </c>
      <c r="D6" s="49">
        <v>102</v>
      </c>
    </row>
    <row r="7" spans="1:4">
      <c r="A7" s="49">
        <v>1998</v>
      </c>
      <c r="B7" s="49" t="s">
        <v>19</v>
      </c>
      <c r="C7" s="49" t="s">
        <v>21</v>
      </c>
      <c r="D7" s="49">
        <v>97.25</v>
      </c>
    </row>
    <row r="8" spans="1:4">
      <c r="A8" s="49">
        <v>1999</v>
      </c>
      <c r="B8" s="49" t="s">
        <v>19</v>
      </c>
      <c r="C8" s="49" t="s">
        <v>21</v>
      </c>
      <c r="D8" s="49">
        <v>98.833333332999999</v>
      </c>
    </row>
    <row r="9" spans="1:4">
      <c r="A9" s="49">
        <v>2000</v>
      </c>
      <c r="B9" s="49" t="s">
        <v>19</v>
      </c>
      <c r="C9" s="49" t="s">
        <v>21</v>
      </c>
      <c r="D9" s="49">
        <v>90</v>
      </c>
    </row>
    <row r="10" spans="1:4">
      <c r="A10" s="49">
        <v>2001</v>
      </c>
      <c r="B10" s="49" t="s">
        <v>19</v>
      </c>
      <c r="C10" s="49" t="s">
        <v>21</v>
      </c>
      <c r="D10" s="49">
        <v>88.833333332999999</v>
      </c>
    </row>
    <row r="11" spans="1:4">
      <c r="A11" s="49">
        <v>2002</v>
      </c>
      <c r="B11" s="49" t="s">
        <v>19</v>
      </c>
      <c r="C11" s="49" t="s">
        <v>21</v>
      </c>
      <c r="D11" s="49">
        <v>114.5</v>
      </c>
    </row>
    <row r="12" spans="1:4">
      <c r="A12" s="49">
        <v>2003</v>
      </c>
      <c r="B12" s="49" t="s">
        <v>19</v>
      </c>
      <c r="C12" s="49" t="s">
        <v>21</v>
      </c>
      <c r="D12" s="49">
        <v>120.66666667</v>
      </c>
    </row>
    <row r="13" spans="1:4">
      <c r="A13" s="49">
        <v>2004</v>
      </c>
      <c r="B13" s="49" t="s">
        <v>19</v>
      </c>
      <c r="C13" s="49" t="s">
        <v>21</v>
      </c>
      <c r="D13" s="49">
        <v>107.5</v>
      </c>
    </row>
    <row r="14" spans="1:4">
      <c r="A14" s="49">
        <v>2005</v>
      </c>
      <c r="B14" s="49" t="s">
        <v>19</v>
      </c>
      <c r="C14" s="49" t="s">
        <v>21</v>
      </c>
      <c r="D14" s="49">
        <v>130.83333332999999</v>
      </c>
    </row>
    <row r="15" spans="1:4">
      <c r="A15" s="49">
        <v>2006</v>
      </c>
      <c r="B15" s="49" t="s">
        <v>19</v>
      </c>
      <c r="C15" s="49" t="s">
        <v>21</v>
      </c>
      <c r="D15" s="49">
        <v>109.83333333</v>
      </c>
    </row>
    <row r="16" spans="1:4">
      <c r="A16" s="49">
        <v>2007</v>
      </c>
      <c r="B16" s="49" t="s">
        <v>19</v>
      </c>
      <c r="C16" s="49" t="s">
        <v>21</v>
      </c>
      <c r="D16" s="49">
        <v>113.33333333</v>
      </c>
    </row>
    <row r="17" spans="1:4">
      <c r="A17" s="49">
        <v>2008</v>
      </c>
      <c r="B17" s="49" t="s">
        <v>19</v>
      </c>
      <c r="C17" s="49" t="s">
        <v>21</v>
      </c>
      <c r="D17" s="49">
        <v>95.25</v>
      </c>
    </row>
    <row r="18" spans="1:4">
      <c r="A18" s="49">
        <v>2009</v>
      </c>
      <c r="B18" s="49" t="s">
        <v>19</v>
      </c>
      <c r="C18" s="49" t="s">
        <v>21</v>
      </c>
      <c r="D18" s="49">
        <v>104.5</v>
      </c>
    </row>
    <row r="19" spans="1:4">
      <c r="A19" s="49">
        <v>2010</v>
      </c>
      <c r="B19" s="49" t="s">
        <v>19</v>
      </c>
      <c r="C19" s="49" t="s">
        <v>21</v>
      </c>
      <c r="D19" s="49">
        <v>100.16666667</v>
      </c>
    </row>
    <row r="20" spans="1:4">
      <c r="A20" s="49">
        <v>2004</v>
      </c>
      <c r="B20" s="49" t="s">
        <v>19</v>
      </c>
      <c r="C20" s="49" t="s">
        <v>22</v>
      </c>
      <c r="D20" s="49">
        <v>2.25</v>
      </c>
    </row>
    <row r="21" spans="1:4">
      <c r="A21" s="49">
        <v>2005</v>
      </c>
      <c r="B21" s="49" t="s">
        <v>19</v>
      </c>
      <c r="C21" s="49" t="s">
        <v>22</v>
      </c>
      <c r="D21" s="49">
        <v>3.5</v>
      </c>
    </row>
    <row r="22" spans="1:4">
      <c r="A22" s="49">
        <v>2006</v>
      </c>
      <c r="B22" s="49" t="s">
        <v>19</v>
      </c>
      <c r="C22" s="49" t="s">
        <v>22</v>
      </c>
      <c r="D22" s="49">
        <v>5.5</v>
      </c>
    </row>
    <row r="23" spans="1:4">
      <c r="A23" s="49">
        <v>2007</v>
      </c>
      <c r="B23" s="49" t="s">
        <v>19</v>
      </c>
      <c r="C23" s="49" t="s">
        <v>22</v>
      </c>
      <c r="D23" s="49">
        <v>9.6666666666999994</v>
      </c>
    </row>
    <row r="24" spans="1:4">
      <c r="A24" s="49">
        <v>2008</v>
      </c>
      <c r="B24" s="49" t="s">
        <v>19</v>
      </c>
      <c r="C24" s="49" t="s">
        <v>22</v>
      </c>
      <c r="D24" s="49">
        <v>2</v>
      </c>
    </row>
    <row r="25" spans="1:4">
      <c r="A25" s="49">
        <v>2009</v>
      </c>
      <c r="B25" s="49" t="s">
        <v>19</v>
      </c>
      <c r="C25" s="49" t="s">
        <v>22</v>
      </c>
      <c r="D25" s="49">
        <v>7</v>
      </c>
    </row>
    <row r="26" spans="1:4">
      <c r="A26" s="49">
        <v>2010</v>
      </c>
      <c r="B26" s="49" t="s">
        <v>19</v>
      </c>
      <c r="C26" s="49" t="s">
        <v>22</v>
      </c>
      <c r="D26" s="49">
        <v>75.666666667000001</v>
      </c>
    </row>
    <row r="27" spans="1:4">
      <c r="A27" s="49">
        <v>1994</v>
      </c>
      <c r="B27" s="49" t="s">
        <v>19</v>
      </c>
      <c r="C27" s="49" t="s">
        <v>23</v>
      </c>
    </row>
    <row r="28" spans="1:4">
      <c r="A28" s="49">
        <v>1995</v>
      </c>
      <c r="B28" s="49" t="s">
        <v>19</v>
      </c>
      <c r="C28" s="49" t="s">
        <v>23</v>
      </c>
    </row>
    <row r="29" spans="1:4">
      <c r="A29" s="49">
        <v>1996</v>
      </c>
      <c r="B29" s="49" t="s">
        <v>19</v>
      </c>
      <c r="C29" s="49" t="s">
        <v>23</v>
      </c>
      <c r="D29" s="49">
        <v>875.5</v>
      </c>
    </row>
    <row r="30" spans="1:4">
      <c r="A30" s="49">
        <v>1997</v>
      </c>
      <c r="B30" s="49" t="s">
        <v>19</v>
      </c>
      <c r="C30" s="49" t="s">
        <v>23</v>
      </c>
      <c r="D30" s="49">
        <v>969.5</v>
      </c>
    </row>
    <row r="31" spans="1:4">
      <c r="A31" s="49">
        <v>1998</v>
      </c>
      <c r="B31" s="49" t="s">
        <v>19</v>
      </c>
      <c r="C31" s="49" t="s">
        <v>23</v>
      </c>
      <c r="D31" s="49">
        <v>1293.25</v>
      </c>
    </row>
    <row r="32" spans="1:4">
      <c r="A32" s="49">
        <v>1999</v>
      </c>
      <c r="B32" s="49" t="s">
        <v>19</v>
      </c>
      <c r="C32" s="49" t="s">
        <v>23</v>
      </c>
      <c r="D32" s="49">
        <v>1396.4166667</v>
      </c>
    </row>
    <row r="33" spans="1:4">
      <c r="A33" s="49">
        <v>2000</v>
      </c>
      <c r="B33" s="49" t="s">
        <v>19</v>
      </c>
      <c r="C33" s="49" t="s">
        <v>23</v>
      </c>
      <c r="D33" s="49">
        <v>1499.75</v>
      </c>
    </row>
    <row r="34" spans="1:4">
      <c r="A34" s="49">
        <v>2001</v>
      </c>
      <c r="B34" s="49" t="s">
        <v>19</v>
      </c>
      <c r="C34" s="49" t="s">
        <v>23</v>
      </c>
      <c r="D34" s="49">
        <v>1570</v>
      </c>
    </row>
    <row r="35" spans="1:4">
      <c r="A35" s="49">
        <v>2002</v>
      </c>
      <c r="B35" s="49" t="s">
        <v>19</v>
      </c>
      <c r="C35" s="49" t="s">
        <v>23</v>
      </c>
      <c r="D35" s="49">
        <v>1649.8333333</v>
      </c>
    </row>
    <row r="36" spans="1:4">
      <c r="A36" s="49">
        <v>2003</v>
      </c>
      <c r="B36" s="49" t="s">
        <v>19</v>
      </c>
      <c r="C36" s="49" t="s">
        <v>23</v>
      </c>
      <c r="D36" s="49">
        <v>1331.4166667</v>
      </c>
    </row>
    <row r="37" spans="1:4">
      <c r="A37" s="49">
        <v>2004</v>
      </c>
      <c r="B37" s="49" t="s">
        <v>19</v>
      </c>
      <c r="C37" s="49" t="s">
        <v>23</v>
      </c>
      <c r="D37" s="49">
        <v>1337.3333333</v>
      </c>
    </row>
    <row r="38" spans="1:4">
      <c r="A38" s="49">
        <v>2005</v>
      </c>
      <c r="B38" s="49" t="s">
        <v>19</v>
      </c>
      <c r="C38" s="49" t="s">
        <v>23</v>
      </c>
      <c r="D38" s="49">
        <v>1318.25</v>
      </c>
    </row>
    <row r="39" spans="1:4">
      <c r="A39" s="49">
        <v>2006</v>
      </c>
      <c r="B39" s="49" t="s">
        <v>19</v>
      </c>
      <c r="C39" s="49" t="s">
        <v>23</v>
      </c>
      <c r="D39" s="49">
        <v>1424.4166667</v>
      </c>
    </row>
    <row r="40" spans="1:4">
      <c r="A40" s="49">
        <v>2007</v>
      </c>
      <c r="B40" s="49" t="s">
        <v>19</v>
      </c>
      <c r="C40" s="49" t="s">
        <v>23</v>
      </c>
      <c r="D40" s="49">
        <v>1499.3333333</v>
      </c>
    </row>
    <row r="41" spans="1:4">
      <c r="A41" s="49">
        <v>2008</v>
      </c>
      <c r="B41" s="49" t="s">
        <v>19</v>
      </c>
      <c r="C41" s="49" t="s">
        <v>23</v>
      </c>
      <c r="D41" s="49">
        <v>1535.3333333</v>
      </c>
    </row>
    <row r="42" spans="1:4">
      <c r="A42" s="49">
        <v>2009</v>
      </c>
      <c r="B42" s="49" t="s">
        <v>19</v>
      </c>
      <c r="C42" s="49" t="s">
        <v>23</v>
      </c>
      <c r="D42" s="49">
        <v>1765.9166667</v>
      </c>
    </row>
    <row r="43" spans="1:4">
      <c r="A43" s="49">
        <v>2010</v>
      </c>
      <c r="B43" s="49" t="s">
        <v>19</v>
      </c>
      <c r="C43" s="49" t="s">
        <v>23</v>
      </c>
      <c r="D43" s="49">
        <v>1811.9166667</v>
      </c>
    </row>
    <row r="44" spans="1:4">
      <c r="A44" s="49">
        <v>1994</v>
      </c>
      <c r="B44" s="49" t="s">
        <v>19</v>
      </c>
      <c r="C44" s="49" t="s">
        <v>24</v>
      </c>
    </row>
    <row r="45" spans="1:4">
      <c r="A45" s="49">
        <v>1995</v>
      </c>
      <c r="B45" s="49" t="s">
        <v>19</v>
      </c>
      <c r="C45" s="49" t="s">
        <v>24</v>
      </c>
    </row>
    <row r="46" spans="1:4">
      <c r="A46" s="49">
        <v>1996</v>
      </c>
      <c r="B46" s="49" t="s">
        <v>19</v>
      </c>
      <c r="C46" s="49" t="s">
        <v>24</v>
      </c>
      <c r="D46" s="49">
        <v>491.08333333000002</v>
      </c>
    </row>
    <row r="47" spans="1:4">
      <c r="A47" s="49">
        <v>1997</v>
      </c>
      <c r="B47" s="49" t="s">
        <v>19</v>
      </c>
      <c r="C47" s="49" t="s">
        <v>24</v>
      </c>
      <c r="D47" s="49">
        <v>475.75</v>
      </c>
    </row>
    <row r="48" spans="1:4">
      <c r="A48" s="49">
        <v>1998</v>
      </c>
      <c r="B48" s="49" t="s">
        <v>19</v>
      </c>
      <c r="C48" s="49" t="s">
        <v>24</v>
      </c>
      <c r="D48" s="49">
        <v>479.66666666999998</v>
      </c>
    </row>
    <row r="49" spans="1:4">
      <c r="A49" s="49">
        <v>1999</v>
      </c>
      <c r="B49" s="49" t="s">
        <v>19</v>
      </c>
      <c r="C49" s="49" t="s">
        <v>24</v>
      </c>
      <c r="D49" s="49">
        <v>492.95833333000002</v>
      </c>
    </row>
    <row r="50" spans="1:4">
      <c r="A50" s="49">
        <v>2000</v>
      </c>
      <c r="B50" s="49" t="s">
        <v>19</v>
      </c>
      <c r="C50" s="49" t="s">
        <v>24</v>
      </c>
      <c r="D50" s="49">
        <v>538.91666667000004</v>
      </c>
    </row>
    <row r="51" spans="1:4">
      <c r="A51" s="49">
        <v>2001</v>
      </c>
      <c r="B51" s="49" t="s">
        <v>19</v>
      </c>
      <c r="C51" s="49" t="s">
        <v>24</v>
      </c>
      <c r="D51" s="49">
        <v>602.83333332999996</v>
      </c>
    </row>
    <row r="52" spans="1:4">
      <c r="A52" s="49">
        <v>2002</v>
      </c>
      <c r="B52" s="49" t="s">
        <v>19</v>
      </c>
      <c r="C52" s="49" t="s">
        <v>24</v>
      </c>
      <c r="D52" s="49">
        <v>752.83333332999996</v>
      </c>
    </row>
    <row r="53" spans="1:4">
      <c r="A53" s="49">
        <v>2003</v>
      </c>
      <c r="B53" s="49" t="s">
        <v>19</v>
      </c>
      <c r="C53" s="49" t="s">
        <v>24</v>
      </c>
      <c r="D53" s="49">
        <v>691.5</v>
      </c>
    </row>
    <row r="54" spans="1:4">
      <c r="A54" s="49">
        <v>2004</v>
      </c>
      <c r="B54" s="49" t="s">
        <v>19</v>
      </c>
      <c r="C54" s="49" t="s">
        <v>24</v>
      </c>
      <c r="D54" s="49">
        <v>576.33333332999996</v>
      </c>
    </row>
    <row r="55" spans="1:4">
      <c r="A55" s="49">
        <v>2005</v>
      </c>
      <c r="B55" s="49" t="s">
        <v>19</v>
      </c>
      <c r="C55" s="49" t="s">
        <v>24</v>
      </c>
      <c r="D55" s="49">
        <v>587.16666667000004</v>
      </c>
    </row>
    <row r="56" spans="1:4">
      <c r="A56" s="49">
        <v>2006</v>
      </c>
      <c r="B56" s="49" t="s">
        <v>19</v>
      </c>
      <c r="C56" s="49" t="s">
        <v>24</v>
      </c>
      <c r="D56" s="49">
        <v>613.66666667000004</v>
      </c>
    </row>
    <row r="57" spans="1:4">
      <c r="A57" s="49">
        <v>2007</v>
      </c>
      <c r="B57" s="49" t="s">
        <v>19</v>
      </c>
      <c r="C57" s="49" t="s">
        <v>24</v>
      </c>
      <c r="D57" s="49">
        <v>608.16666667000004</v>
      </c>
    </row>
    <row r="58" spans="1:4">
      <c r="A58" s="49">
        <v>2008</v>
      </c>
      <c r="B58" s="49" t="s">
        <v>19</v>
      </c>
      <c r="C58" s="49" t="s">
        <v>24</v>
      </c>
      <c r="D58" s="49">
        <v>586.33333332999996</v>
      </c>
    </row>
    <row r="59" spans="1:4">
      <c r="A59" s="49">
        <v>2009</v>
      </c>
      <c r="B59" s="49" t="s">
        <v>19</v>
      </c>
      <c r="C59" s="49" t="s">
        <v>24</v>
      </c>
      <c r="D59" s="49">
        <v>701.5</v>
      </c>
    </row>
    <row r="60" spans="1:4">
      <c r="A60" s="49">
        <v>2010</v>
      </c>
      <c r="B60" s="49" t="s">
        <v>19</v>
      </c>
      <c r="C60" s="49" t="s">
        <v>24</v>
      </c>
      <c r="D60" s="49">
        <v>794.79166667000004</v>
      </c>
    </row>
    <row r="61" spans="1:4">
      <c r="A61" s="49">
        <v>2007</v>
      </c>
      <c r="B61" s="49" t="s">
        <v>19</v>
      </c>
      <c r="C61" s="49" t="s">
        <v>25</v>
      </c>
    </row>
    <row r="62" spans="1:4">
      <c r="A62" s="49">
        <v>2008</v>
      </c>
      <c r="B62" s="49" t="s">
        <v>19</v>
      </c>
      <c r="C62" s="49" t="s">
        <v>25</v>
      </c>
      <c r="D62" s="49">
        <v>0.25</v>
      </c>
    </row>
    <row r="63" spans="1:4">
      <c r="A63" s="49">
        <v>2009</v>
      </c>
      <c r="B63" s="49" t="s">
        <v>19</v>
      </c>
      <c r="C63" s="49" t="s">
        <v>25</v>
      </c>
      <c r="D63" s="49">
        <v>0.25</v>
      </c>
    </row>
    <row r="64" spans="1:4">
      <c r="A64" s="49">
        <v>2010</v>
      </c>
      <c r="B64" s="49" t="s">
        <v>19</v>
      </c>
      <c r="C64" s="49" t="s">
        <v>25</v>
      </c>
      <c r="D64" s="49">
        <v>49.833333332999999</v>
      </c>
    </row>
    <row r="65" spans="1:4">
      <c r="A65" s="49">
        <v>1994</v>
      </c>
      <c r="B65" s="49" t="s">
        <v>19</v>
      </c>
      <c r="C65" s="49" t="s">
        <v>26</v>
      </c>
    </row>
    <row r="66" spans="1:4">
      <c r="A66" s="49">
        <v>1995</v>
      </c>
      <c r="B66" s="49" t="s">
        <v>19</v>
      </c>
      <c r="C66" s="49" t="s">
        <v>26</v>
      </c>
    </row>
    <row r="67" spans="1:4">
      <c r="A67" s="49">
        <v>1996</v>
      </c>
      <c r="B67" s="49" t="s">
        <v>19</v>
      </c>
      <c r="C67" s="49" t="s">
        <v>26</v>
      </c>
      <c r="D67" s="49">
        <v>232.25</v>
      </c>
    </row>
    <row r="68" spans="1:4">
      <c r="A68" s="49">
        <v>1997</v>
      </c>
      <c r="B68" s="49" t="s">
        <v>19</v>
      </c>
      <c r="C68" s="49" t="s">
        <v>26</v>
      </c>
      <c r="D68" s="49">
        <v>238.91666667000001</v>
      </c>
    </row>
    <row r="69" spans="1:4">
      <c r="A69" s="49">
        <v>1998</v>
      </c>
      <c r="B69" s="49" t="s">
        <v>19</v>
      </c>
      <c r="C69" s="49" t="s">
        <v>26</v>
      </c>
      <c r="D69" s="49">
        <v>247.66666667000001</v>
      </c>
    </row>
    <row r="70" spans="1:4">
      <c r="A70" s="49">
        <v>1999</v>
      </c>
      <c r="B70" s="49" t="s">
        <v>19</v>
      </c>
      <c r="C70" s="49" t="s">
        <v>26</v>
      </c>
      <c r="D70" s="49">
        <v>262</v>
      </c>
    </row>
    <row r="71" spans="1:4">
      <c r="A71" s="49">
        <v>2000</v>
      </c>
      <c r="B71" s="49" t="s">
        <v>19</v>
      </c>
      <c r="C71" s="49" t="s">
        <v>26</v>
      </c>
      <c r="D71" s="49">
        <v>226.08333332999999</v>
      </c>
    </row>
    <row r="72" spans="1:4">
      <c r="A72" s="49">
        <v>2001</v>
      </c>
      <c r="B72" s="49" t="s">
        <v>19</v>
      </c>
      <c r="C72" s="49" t="s">
        <v>26</v>
      </c>
      <c r="D72" s="49">
        <v>291.75</v>
      </c>
    </row>
    <row r="73" spans="1:4">
      <c r="A73" s="49">
        <v>2002</v>
      </c>
      <c r="B73" s="49" t="s">
        <v>19</v>
      </c>
      <c r="C73" s="49" t="s">
        <v>26</v>
      </c>
      <c r="D73" s="49">
        <v>280.83333333000002</v>
      </c>
    </row>
    <row r="74" spans="1:4">
      <c r="A74" s="49">
        <v>2003</v>
      </c>
      <c r="B74" s="49" t="s">
        <v>19</v>
      </c>
      <c r="C74" s="49" t="s">
        <v>26</v>
      </c>
      <c r="D74" s="49">
        <v>294.41666666999998</v>
      </c>
    </row>
    <row r="75" spans="1:4">
      <c r="A75" s="49">
        <v>2004</v>
      </c>
      <c r="B75" s="49" t="s">
        <v>19</v>
      </c>
      <c r="C75" s="49" t="s">
        <v>26</v>
      </c>
      <c r="D75" s="49">
        <v>330</v>
      </c>
    </row>
    <row r="76" spans="1:4">
      <c r="A76" s="49">
        <v>2005</v>
      </c>
      <c r="B76" s="49" t="s">
        <v>19</v>
      </c>
      <c r="C76" s="49" t="s">
        <v>26</v>
      </c>
      <c r="D76" s="49">
        <v>366.75</v>
      </c>
    </row>
    <row r="77" spans="1:4">
      <c r="A77" s="49">
        <v>2006</v>
      </c>
      <c r="B77" s="49" t="s">
        <v>19</v>
      </c>
      <c r="C77" s="49" t="s">
        <v>26</v>
      </c>
      <c r="D77" s="49">
        <v>392.66666666999998</v>
      </c>
    </row>
    <row r="78" spans="1:4">
      <c r="A78" s="49">
        <v>2007</v>
      </c>
      <c r="B78" s="49" t="s">
        <v>19</v>
      </c>
      <c r="C78" s="49" t="s">
        <v>26</v>
      </c>
      <c r="D78" s="49">
        <v>470.33333333000002</v>
      </c>
    </row>
    <row r="79" spans="1:4">
      <c r="A79" s="49">
        <v>2008</v>
      </c>
      <c r="B79" s="49" t="s">
        <v>19</v>
      </c>
      <c r="C79" s="49" t="s">
        <v>26</v>
      </c>
      <c r="D79" s="49">
        <v>493.66666666999998</v>
      </c>
    </row>
    <row r="80" spans="1:4">
      <c r="A80" s="49">
        <v>2009</v>
      </c>
      <c r="B80" s="49" t="s">
        <v>19</v>
      </c>
      <c r="C80" s="49" t="s">
        <v>26</v>
      </c>
      <c r="D80" s="49">
        <v>484.58333333000002</v>
      </c>
    </row>
    <row r="81" spans="1:4">
      <c r="A81" s="49">
        <v>2010</v>
      </c>
      <c r="B81" s="49" t="s">
        <v>19</v>
      </c>
      <c r="C81" s="49" t="s">
        <v>26</v>
      </c>
      <c r="D81" s="49">
        <v>475.58333333000002</v>
      </c>
    </row>
    <row r="82" spans="1:4">
      <c r="A82" s="49">
        <v>1994</v>
      </c>
      <c r="B82" s="49" t="s">
        <v>19</v>
      </c>
      <c r="C82" s="49" t="s">
        <v>27</v>
      </c>
    </row>
    <row r="83" spans="1:4">
      <c r="A83" s="49">
        <v>1995</v>
      </c>
      <c r="B83" s="49" t="s">
        <v>19</v>
      </c>
      <c r="C83" s="49" t="s">
        <v>27</v>
      </c>
    </row>
    <row r="84" spans="1:4">
      <c r="A84" s="49">
        <v>1996</v>
      </c>
      <c r="B84" s="49" t="s">
        <v>19</v>
      </c>
      <c r="C84" s="49" t="s">
        <v>27</v>
      </c>
      <c r="D84" s="49">
        <v>324.75</v>
      </c>
    </row>
    <row r="85" spans="1:4">
      <c r="A85" s="49">
        <v>1997</v>
      </c>
      <c r="B85" s="49" t="s">
        <v>19</v>
      </c>
      <c r="C85" s="49" t="s">
        <v>27</v>
      </c>
      <c r="D85" s="49">
        <v>339.58333333000002</v>
      </c>
    </row>
    <row r="86" spans="1:4">
      <c r="A86" s="49">
        <v>1998</v>
      </c>
      <c r="B86" s="49" t="s">
        <v>19</v>
      </c>
      <c r="C86" s="49" t="s">
        <v>27</v>
      </c>
      <c r="D86" s="49">
        <v>383.58333333000002</v>
      </c>
    </row>
    <row r="87" spans="1:4">
      <c r="A87" s="49">
        <v>1999</v>
      </c>
      <c r="B87" s="49" t="s">
        <v>19</v>
      </c>
      <c r="C87" s="49" t="s">
        <v>27</v>
      </c>
      <c r="D87" s="49">
        <v>476.16666666999998</v>
      </c>
    </row>
    <row r="88" spans="1:4">
      <c r="A88" s="49">
        <v>2000</v>
      </c>
      <c r="B88" s="49" t="s">
        <v>19</v>
      </c>
      <c r="C88" s="49" t="s">
        <v>27</v>
      </c>
      <c r="D88" s="49">
        <v>433.25</v>
      </c>
    </row>
    <row r="89" spans="1:4">
      <c r="A89" s="49">
        <v>2001</v>
      </c>
      <c r="B89" s="49" t="s">
        <v>19</v>
      </c>
      <c r="C89" s="49" t="s">
        <v>27</v>
      </c>
      <c r="D89" s="49">
        <v>429.41666666999998</v>
      </c>
    </row>
    <row r="90" spans="1:4">
      <c r="A90" s="49">
        <v>2002</v>
      </c>
      <c r="B90" s="49" t="s">
        <v>19</v>
      </c>
      <c r="C90" s="49" t="s">
        <v>27</v>
      </c>
      <c r="D90" s="49">
        <v>418.16666666999998</v>
      </c>
    </row>
    <row r="91" spans="1:4">
      <c r="A91" s="49">
        <v>2003</v>
      </c>
      <c r="B91" s="49" t="s">
        <v>19</v>
      </c>
      <c r="C91" s="49" t="s">
        <v>27</v>
      </c>
      <c r="D91" s="49">
        <v>411.83333333000002</v>
      </c>
    </row>
    <row r="92" spans="1:4">
      <c r="A92" s="49">
        <v>2004</v>
      </c>
      <c r="B92" s="49" t="s">
        <v>19</v>
      </c>
      <c r="C92" s="49" t="s">
        <v>27</v>
      </c>
      <c r="D92" s="49">
        <v>371.66666666999998</v>
      </c>
    </row>
    <row r="93" spans="1:4">
      <c r="A93" s="49">
        <v>2005</v>
      </c>
      <c r="B93" s="49" t="s">
        <v>19</v>
      </c>
      <c r="C93" s="49" t="s">
        <v>27</v>
      </c>
      <c r="D93" s="49">
        <v>395.41666666999998</v>
      </c>
    </row>
    <row r="94" spans="1:4">
      <c r="A94" s="49">
        <v>2006</v>
      </c>
      <c r="B94" s="49" t="s">
        <v>19</v>
      </c>
      <c r="C94" s="49" t="s">
        <v>27</v>
      </c>
      <c r="D94" s="49">
        <v>335.33333333000002</v>
      </c>
    </row>
    <row r="95" spans="1:4">
      <c r="A95" s="49">
        <v>2007</v>
      </c>
      <c r="B95" s="49" t="s">
        <v>19</v>
      </c>
      <c r="C95" s="49" t="s">
        <v>27</v>
      </c>
      <c r="D95" s="49">
        <v>281.75</v>
      </c>
    </row>
    <row r="96" spans="1:4">
      <c r="A96" s="49">
        <v>2008</v>
      </c>
      <c r="B96" s="49" t="s">
        <v>19</v>
      </c>
      <c r="C96" s="49" t="s">
        <v>27</v>
      </c>
      <c r="D96" s="49">
        <v>290.5</v>
      </c>
    </row>
    <row r="97" spans="1:4">
      <c r="A97" s="49">
        <v>2009</v>
      </c>
      <c r="B97" s="49" t="s">
        <v>19</v>
      </c>
      <c r="C97" s="49" t="s">
        <v>27</v>
      </c>
      <c r="D97" s="49">
        <v>313.91666666999998</v>
      </c>
    </row>
    <row r="98" spans="1:4">
      <c r="A98" s="49">
        <v>2010</v>
      </c>
      <c r="B98" s="49" t="s">
        <v>19</v>
      </c>
      <c r="C98" s="49" t="s">
        <v>27</v>
      </c>
      <c r="D98" s="49">
        <v>349.83333333000002</v>
      </c>
    </row>
    <row r="99" spans="1:4">
      <c r="A99" s="49">
        <v>1994</v>
      </c>
      <c r="B99" s="49" t="s">
        <v>19</v>
      </c>
      <c r="C99" s="49" t="s">
        <v>28</v>
      </c>
    </row>
    <row r="100" spans="1:4">
      <c r="A100" s="49">
        <v>1995</v>
      </c>
      <c r="B100" s="49" t="s">
        <v>19</v>
      </c>
      <c r="C100" s="49" t="s">
        <v>28</v>
      </c>
    </row>
    <row r="101" spans="1:4">
      <c r="A101" s="49">
        <v>1996</v>
      </c>
      <c r="B101" s="49" t="s">
        <v>19</v>
      </c>
      <c r="C101" s="49" t="s">
        <v>28</v>
      </c>
    </row>
    <row r="102" spans="1:4">
      <c r="A102" s="49">
        <v>1997</v>
      </c>
      <c r="B102" s="49" t="s">
        <v>19</v>
      </c>
      <c r="C102" s="49" t="s">
        <v>28</v>
      </c>
      <c r="D102" s="49">
        <v>243.66666667000001</v>
      </c>
    </row>
    <row r="103" spans="1:4">
      <c r="A103" s="49">
        <v>1998</v>
      </c>
      <c r="B103" s="49" t="s">
        <v>19</v>
      </c>
      <c r="C103" s="49" t="s">
        <v>28</v>
      </c>
      <c r="D103" s="49">
        <v>202.25</v>
      </c>
    </row>
    <row r="104" spans="1:4">
      <c r="A104" s="49">
        <v>1999</v>
      </c>
      <c r="B104" s="49" t="s">
        <v>19</v>
      </c>
      <c r="C104" s="49" t="s">
        <v>28</v>
      </c>
      <c r="D104" s="49">
        <v>173.75</v>
      </c>
    </row>
    <row r="105" spans="1:4">
      <c r="A105" s="49">
        <v>2000</v>
      </c>
      <c r="B105" s="49" t="s">
        <v>19</v>
      </c>
      <c r="C105" s="49" t="s">
        <v>28</v>
      </c>
      <c r="D105" s="49">
        <v>148.91666667000001</v>
      </c>
    </row>
    <row r="106" spans="1:4">
      <c r="A106" s="49">
        <v>2001</v>
      </c>
      <c r="B106" s="49" t="s">
        <v>19</v>
      </c>
      <c r="C106" s="49" t="s">
        <v>28</v>
      </c>
      <c r="D106" s="49">
        <v>190</v>
      </c>
    </row>
    <row r="107" spans="1:4">
      <c r="A107" s="49">
        <v>2002</v>
      </c>
      <c r="B107" s="49" t="s">
        <v>19</v>
      </c>
      <c r="C107" s="49" t="s">
        <v>28</v>
      </c>
      <c r="D107" s="49">
        <v>180.08333332999999</v>
      </c>
    </row>
    <row r="108" spans="1:4">
      <c r="A108" s="49">
        <v>2003</v>
      </c>
      <c r="B108" s="49" t="s">
        <v>19</v>
      </c>
      <c r="C108" s="49" t="s">
        <v>28</v>
      </c>
      <c r="D108" s="49">
        <v>179</v>
      </c>
    </row>
    <row r="109" spans="1:4">
      <c r="A109" s="49">
        <v>2004</v>
      </c>
      <c r="B109" s="49" t="s">
        <v>19</v>
      </c>
      <c r="C109" s="49" t="s">
        <v>28</v>
      </c>
      <c r="D109" s="49">
        <v>187.125</v>
      </c>
    </row>
    <row r="110" spans="1:4">
      <c r="A110" s="49">
        <v>2005</v>
      </c>
      <c r="B110" s="49" t="s">
        <v>19</v>
      </c>
      <c r="C110" s="49" t="s">
        <v>28</v>
      </c>
      <c r="D110" s="49">
        <v>185.25</v>
      </c>
    </row>
    <row r="111" spans="1:4">
      <c r="A111" s="49">
        <v>2006</v>
      </c>
      <c r="B111" s="49" t="s">
        <v>19</v>
      </c>
      <c r="C111" s="49" t="s">
        <v>28</v>
      </c>
      <c r="D111" s="49">
        <v>189.04166667000001</v>
      </c>
    </row>
    <row r="112" spans="1:4">
      <c r="A112" s="49">
        <v>2007</v>
      </c>
      <c r="B112" s="49" t="s">
        <v>19</v>
      </c>
      <c r="C112" s="49" t="s">
        <v>28</v>
      </c>
      <c r="D112" s="49">
        <v>213.45833332999999</v>
      </c>
    </row>
    <row r="113" spans="1:4">
      <c r="A113" s="49">
        <v>2008</v>
      </c>
      <c r="B113" s="49" t="s">
        <v>19</v>
      </c>
      <c r="C113" s="49" t="s">
        <v>28</v>
      </c>
      <c r="D113" s="49">
        <v>219.04166667000001</v>
      </c>
    </row>
    <row r="114" spans="1:4">
      <c r="A114" s="49">
        <v>2009</v>
      </c>
      <c r="B114" s="49" t="s">
        <v>19</v>
      </c>
      <c r="C114" s="49" t="s">
        <v>28</v>
      </c>
      <c r="D114" s="49">
        <v>232.91666667000001</v>
      </c>
    </row>
    <row r="115" spans="1:4">
      <c r="A115" s="49">
        <v>2010</v>
      </c>
      <c r="B115" s="49" t="s">
        <v>19</v>
      </c>
      <c r="C115" s="49" t="s">
        <v>28</v>
      </c>
      <c r="D115" s="49">
        <v>281.25</v>
      </c>
    </row>
    <row r="116" spans="1:4">
      <c r="A116" s="49">
        <v>1994</v>
      </c>
      <c r="B116" s="49" t="s">
        <v>19</v>
      </c>
      <c r="C116" s="49" t="s">
        <v>29</v>
      </c>
    </row>
    <row r="117" spans="1:4">
      <c r="A117" s="49">
        <v>1995</v>
      </c>
      <c r="B117" s="49" t="s">
        <v>19</v>
      </c>
      <c r="C117" s="49" t="s">
        <v>29</v>
      </c>
    </row>
    <row r="118" spans="1:4">
      <c r="A118" s="49">
        <v>1996</v>
      </c>
      <c r="B118" s="49" t="s">
        <v>19</v>
      </c>
      <c r="C118" s="49" t="s">
        <v>29</v>
      </c>
      <c r="D118" s="49">
        <v>782.07500000000005</v>
      </c>
    </row>
    <row r="119" spans="1:4">
      <c r="A119" s="49">
        <v>1997</v>
      </c>
      <c r="B119" s="49" t="s">
        <v>19</v>
      </c>
      <c r="C119" s="49" t="s">
        <v>29</v>
      </c>
      <c r="D119" s="49">
        <v>642.41666667000004</v>
      </c>
    </row>
    <row r="120" spans="1:4">
      <c r="A120" s="49">
        <v>1998</v>
      </c>
      <c r="B120" s="49" t="s">
        <v>19</v>
      </c>
      <c r="C120" s="49" t="s">
        <v>29</v>
      </c>
      <c r="D120" s="49">
        <v>622</v>
      </c>
    </row>
    <row r="121" spans="1:4">
      <c r="A121" s="49">
        <v>1999</v>
      </c>
      <c r="B121" s="49" t="s">
        <v>19</v>
      </c>
      <c r="C121" s="49" t="s">
        <v>29</v>
      </c>
      <c r="D121" s="49">
        <v>569.20833332999996</v>
      </c>
    </row>
    <row r="122" spans="1:4">
      <c r="A122" s="49">
        <v>2000</v>
      </c>
      <c r="B122" s="49" t="s">
        <v>19</v>
      </c>
      <c r="C122" s="49" t="s">
        <v>29</v>
      </c>
      <c r="D122" s="49">
        <v>662</v>
      </c>
    </row>
    <row r="123" spans="1:4">
      <c r="A123" s="49">
        <v>2001</v>
      </c>
      <c r="B123" s="49" t="s">
        <v>19</v>
      </c>
      <c r="C123" s="49" t="s">
        <v>29</v>
      </c>
      <c r="D123" s="49">
        <v>626.66666667000004</v>
      </c>
    </row>
    <row r="124" spans="1:4">
      <c r="A124" s="49">
        <v>2002</v>
      </c>
      <c r="B124" s="49" t="s">
        <v>19</v>
      </c>
      <c r="C124" s="49" t="s">
        <v>29</v>
      </c>
      <c r="D124" s="49">
        <v>805.875</v>
      </c>
    </row>
    <row r="125" spans="1:4">
      <c r="A125" s="49">
        <v>2003</v>
      </c>
      <c r="B125" s="49" t="s">
        <v>19</v>
      </c>
      <c r="C125" s="49" t="s">
        <v>29</v>
      </c>
      <c r="D125" s="49">
        <v>786.95833332999996</v>
      </c>
    </row>
    <row r="126" spans="1:4">
      <c r="A126" s="49">
        <v>2004</v>
      </c>
      <c r="B126" s="49" t="s">
        <v>19</v>
      </c>
      <c r="C126" s="49" t="s">
        <v>29</v>
      </c>
      <c r="D126" s="49">
        <v>804.5</v>
      </c>
    </row>
    <row r="127" spans="1:4">
      <c r="A127" s="49">
        <v>2005</v>
      </c>
      <c r="B127" s="49" t="s">
        <v>19</v>
      </c>
      <c r="C127" s="49" t="s">
        <v>29</v>
      </c>
      <c r="D127" s="49">
        <v>831.375</v>
      </c>
    </row>
    <row r="128" spans="1:4">
      <c r="A128" s="49">
        <v>2006</v>
      </c>
      <c r="B128" s="49" t="s">
        <v>19</v>
      </c>
      <c r="C128" s="49" t="s">
        <v>29</v>
      </c>
      <c r="D128" s="49">
        <v>451.04166666999998</v>
      </c>
    </row>
    <row r="129" spans="1:4">
      <c r="A129" s="49">
        <v>2007</v>
      </c>
      <c r="B129" s="49" t="s">
        <v>19</v>
      </c>
      <c r="C129" s="49" t="s">
        <v>29</v>
      </c>
      <c r="D129" s="49">
        <v>470.75</v>
      </c>
    </row>
    <row r="130" spans="1:4">
      <c r="A130" s="49">
        <v>2008</v>
      </c>
      <c r="B130" s="49" t="s">
        <v>19</v>
      </c>
      <c r="C130" s="49" t="s">
        <v>29</v>
      </c>
      <c r="D130" s="49">
        <v>480.33333333000002</v>
      </c>
    </row>
    <row r="131" spans="1:4">
      <c r="A131" s="49">
        <v>2009</v>
      </c>
      <c r="B131" s="49" t="s">
        <v>19</v>
      </c>
      <c r="C131" s="49" t="s">
        <v>29</v>
      </c>
      <c r="D131" s="49">
        <v>468.45833333000002</v>
      </c>
    </row>
    <row r="132" spans="1:4">
      <c r="A132" s="49">
        <v>2010</v>
      </c>
      <c r="B132" s="49" t="s">
        <v>19</v>
      </c>
      <c r="C132" s="49" t="s">
        <v>29</v>
      </c>
      <c r="D132" s="49">
        <v>527.25</v>
      </c>
    </row>
    <row r="133" spans="1:4">
      <c r="A133" s="49">
        <v>1994</v>
      </c>
      <c r="B133" s="49" t="s">
        <v>19</v>
      </c>
      <c r="C133" s="49" t="s">
        <v>30</v>
      </c>
    </row>
    <row r="134" spans="1:4">
      <c r="A134" s="49">
        <v>1995</v>
      </c>
      <c r="B134" s="49" t="s">
        <v>19</v>
      </c>
      <c r="C134" s="49" t="s">
        <v>30</v>
      </c>
    </row>
    <row r="135" spans="1:4">
      <c r="A135" s="49">
        <v>1996</v>
      </c>
      <c r="B135" s="49" t="s">
        <v>19</v>
      </c>
      <c r="C135" s="49" t="s">
        <v>30</v>
      </c>
      <c r="D135" s="49">
        <v>3457.1166667000002</v>
      </c>
    </row>
    <row r="136" spans="1:4">
      <c r="A136" s="49">
        <v>1997</v>
      </c>
      <c r="B136" s="49" t="s">
        <v>19</v>
      </c>
      <c r="C136" s="49" t="s">
        <v>30</v>
      </c>
      <c r="D136" s="49">
        <v>3374.8166667</v>
      </c>
    </row>
    <row r="137" spans="1:4">
      <c r="A137" s="49">
        <v>1998</v>
      </c>
      <c r="B137" s="49" t="s">
        <v>19</v>
      </c>
      <c r="C137" s="49" t="s">
        <v>30</v>
      </c>
      <c r="D137" s="49">
        <v>3338.45</v>
      </c>
    </row>
    <row r="138" spans="1:4">
      <c r="A138" s="49">
        <v>1999</v>
      </c>
      <c r="B138" s="49" t="s">
        <v>19</v>
      </c>
      <c r="C138" s="49" t="s">
        <v>30</v>
      </c>
      <c r="D138" s="49">
        <v>3404.0166666999999</v>
      </c>
    </row>
    <row r="139" spans="1:4">
      <c r="A139" s="49">
        <v>2000</v>
      </c>
      <c r="B139" s="49" t="s">
        <v>19</v>
      </c>
      <c r="C139" s="49" t="s">
        <v>30</v>
      </c>
      <c r="D139" s="49">
        <v>3591.05</v>
      </c>
    </row>
    <row r="140" spans="1:4">
      <c r="A140" s="49">
        <v>2001</v>
      </c>
      <c r="B140" s="49" t="s">
        <v>19</v>
      </c>
      <c r="C140" s="49" t="s">
        <v>30</v>
      </c>
      <c r="D140" s="49">
        <v>3575.7166667000001</v>
      </c>
    </row>
    <row r="141" spans="1:4">
      <c r="A141" s="49">
        <v>2002</v>
      </c>
      <c r="B141" s="49" t="s">
        <v>19</v>
      </c>
      <c r="C141" s="49" t="s">
        <v>30</v>
      </c>
      <c r="D141" s="49">
        <v>3807.1166667000002</v>
      </c>
    </row>
    <row r="142" spans="1:4">
      <c r="A142" s="49">
        <v>2003</v>
      </c>
      <c r="B142" s="49" t="s">
        <v>19</v>
      </c>
      <c r="C142" s="49" t="s">
        <v>30</v>
      </c>
      <c r="D142" s="49">
        <v>3744.5666667</v>
      </c>
    </row>
    <row r="143" spans="1:4">
      <c r="A143" s="49">
        <v>2004</v>
      </c>
      <c r="B143" s="49" t="s">
        <v>19</v>
      </c>
      <c r="C143" s="49" t="s">
        <v>30</v>
      </c>
      <c r="D143" s="49">
        <v>3667.875</v>
      </c>
    </row>
    <row r="144" spans="1:4">
      <c r="A144" s="49">
        <v>2005</v>
      </c>
      <c r="B144" s="49" t="s">
        <v>19</v>
      </c>
      <c r="C144" s="49" t="s">
        <v>30</v>
      </c>
      <c r="D144" s="49">
        <v>3832.3666667000002</v>
      </c>
    </row>
    <row r="145" spans="1:4">
      <c r="A145" s="49">
        <v>2006</v>
      </c>
      <c r="B145" s="49" t="s">
        <v>19</v>
      </c>
      <c r="C145" s="49" t="s">
        <v>30</v>
      </c>
      <c r="D145" s="49">
        <v>3897.9</v>
      </c>
    </row>
    <row r="146" spans="1:4">
      <c r="A146" s="49">
        <v>2007</v>
      </c>
      <c r="B146" s="49" t="s">
        <v>19</v>
      </c>
      <c r="C146" s="49" t="s">
        <v>30</v>
      </c>
      <c r="D146" s="49">
        <v>3902.55</v>
      </c>
    </row>
    <row r="147" spans="1:4">
      <c r="A147" s="49">
        <v>2008</v>
      </c>
      <c r="B147" s="49" t="s">
        <v>19</v>
      </c>
      <c r="C147" s="49" t="s">
        <v>30</v>
      </c>
      <c r="D147" s="49">
        <v>4054.6333332999998</v>
      </c>
    </row>
    <row r="148" spans="1:4">
      <c r="A148" s="49">
        <v>2009</v>
      </c>
      <c r="B148" s="49" t="s">
        <v>19</v>
      </c>
      <c r="C148" s="49" t="s">
        <v>30</v>
      </c>
      <c r="D148" s="49">
        <v>4120.7083333</v>
      </c>
    </row>
    <row r="149" spans="1:4">
      <c r="A149" s="49">
        <v>2010</v>
      </c>
      <c r="B149" s="49" t="s">
        <v>19</v>
      </c>
      <c r="C149" s="49" t="s">
        <v>30</v>
      </c>
      <c r="D149" s="49">
        <v>4238.2166667000001</v>
      </c>
    </row>
    <row r="150" spans="1:4">
      <c r="A150" s="49">
        <v>1994</v>
      </c>
      <c r="B150" s="49" t="s">
        <v>19</v>
      </c>
      <c r="C150" s="49" t="s">
        <v>31</v>
      </c>
    </row>
    <row r="151" spans="1:4">
      <c r="A151" s="49">
        <v>1995</v>
      </c>
      <c r="B151" s="49" t="s">
        <v>19</v>
      </c>
      <c r="C151" s="49" t="s">
        <v>31</v>
      </c>
    </row>
    <row r="152" spans="1:4">
      <c r="A152" s="49">
        <v>1996</v>
      </c>
      <c r="B152" s="49" t="s">
        <v>19</v>
      </c>
      <c r="C152" s="49" t="s">
        <v>31</v>
      </c>
      <c r="D152" s="49">
        <v>2786.1</v>
      </c>
    </row>
    <row r="153" spans="1:4">
      <c r="A153" s="49">
        <v>1997</v>
      </c>
      <c r="B153" s="49" t="s">
        <v>19</v>
      </c>
      <c r="C153" s="49" t="s">
        <v>31</v>
      </c>
      <c r="D153" s="49">
        <v>2791.1166667000002</v>
      </c>
    </row>
    <row r="154" spans="1:4">
      <c r="A154" s="49">
        <v>1998</v>
      </c>
      <c r="B154" s="49" t="s">
        <v>19</v>
      </c>
      <c r="C154" s="49" t="s">
        <v>31</v>
      </c>
      <c r="D154" s="49">
        <v>2821.7833332999999</v>
      </c>
    </row>
    <row r="155" spans="1:4">
      <c r="A155" s="49">
        <v>1999</v>
      </c>
      <c r="B155" s="49" t="s">
        <v>19</v>
      </c>
      <c r="C155" s="49" t="s">
        <v>31</v>
      </c>
      <c r="D155" s="49">
        <v>2970.625</v>
      </c>
    </row>
    <row r="156" spans="1:4">
      <c r="A156" s="49">
        <v>2000</v>
      </c>
      <c r="B156" s="49" t="s">
        <v>19</v>
      </c>
      <c r="C156" s="49" t="s">
        <v>31</v>
      </c>
      <c r="D156" s="49">
        <v>2988.1333332999998</v>
      </c>
    </row>
    <row r="157" spans="1:4">
      <c r="A157" s="49">
        <v>2001</v>
      </c>
      <c r="B157" s="49" t="s">
        <v>19</v>
      </c>
      <c r="C157" s="49" t="s">
        <v>31</v>
      </c>
      <c r="D157" s="49">
        <v>2996.9166667</v>
      </c>
    </row>
    <row r="158" spans="1:4">
      <c r="A158" s="49">
        <v>2002</v>
      </c>
      <c r="B158" s="49" t="s">
        <v>19</v>
      </c>
      <c r="C158" s="49" t="s">
        <v>31</v>
      </c>
      <c r="D158" s="49">
        <v>3199.5333332999999</v>
      </c>
    </row>
    <row r="159" spans="1:4">
      <c r="A159" s="49">
        <v>2003</v>
      </c>
      <c r="B159" s="49" t="s">
        <v>19</v>
      </c>
      <c r="C159" s="49" t="s">
        <v>31</v>
      </c>
      <c r="D159" s="49">
        <v>3284.1</v>
      </c>
    </row>
    <row r="160" spans="1:4">
      <c r="A160" s="49">
        <v>2004</v>
      </c>
      <c r="B160" s="49" t="s">
        <v>19</v>
      </c>
      <c r="C160" s="49" t="s">
        <v>31</v>
      </c>
      <c r="D160" s="49">
        <v>3246.75</v>
      </c>
    </row>
    <row r="161" spans="1:4">
      <c r="A161" s="49">
        <v>2005</v>
      </c>
      <c r="B161" s="49" t="s">
        <v>19</v>
      </c>
      <c r="C161" s="49" t="s">
        <v>31</v>
      </c>
      <c r="D161" s="49">
        <v>3244.5083332999998</v>
      </c>
    </row>
    <row r="162" spans="1:4">
      <c r="A162" s="49">
        <v>2006</v>
      </c>
      <c r="B162" s="49" t="s">
        <v>19</v>
      </c>
      <c r="C162" s="49" t="s">
        <v>31</v>
      </c>
      <c r="D162" s="49">
        <v>3254.8</v>
      </c>
    </row>
    <row r="163" spans="1:4">
      <c r="A163" s="49">
        <v>2007</v>
      </c>
      <c r="B163" s="49" t="s">
        <v>19</v>
      </c>
      <c r="C163" s="49" t="s">
        <v>31</v>
      </c>
      <c r="D163" s="49">
        <v>3377.9333333</v>
      </c>
    </row>
    <row r="164" spans="1:4">
      <c r="A164" s="49">
        <v>2008</v>
      </c>
      <c r="B164" s="49" t="s">
        <v>19</v>
      </c>
      <c r="C164" s="49" t="s">
        <v>31</v>
      </c>
      <c r="D164" s="49">
        <v>3456.0833333</v>
      </c>
    </row>
    <row r="165" spans="1:4">
      <c r="A165" s="49">
        <v>2009</v>
      </c>
      <c r="B165" s="49" t="s">
        <v>19</v>
      </c>
      <c r="C165" s="49" t="s">
        <v>31</v>
      </c>
      <c r="D165" s="49">
        <v>3609.1083333000001</v>
      </c>
    </row>
    <row r="166" spans="1:4">
      <c r="A166" s="49">
        <v>2010</v>
      </c>
      <c r="B166" s="49" t="s">
        <v>19</v>
      </c>
      <c r="C166" s="49" t="s">
        <v>31</v>
      </c>
      <c r="D166" s="49">
        <v>3646.5416667</v>
      </c>
    </row>
    <row r="167" spans="1:4">
      <c r="A167" s="49">
        <v>1994</v>
      </c>
      <c r="B167" s="49" t="s">
        <v>19</v>
      </c>
      <c r="C167" s="49" t="s">
        <v>32</v>
      </c>
    </row>
    <row r="168" spans="1:4">
      <c r="A168" s="49">
        <v>1995</v>
      </c>
      <c r="B168" s="49" t="s">
        <v>19</v>
      </c>
      <c r="C168" s="49" t="s">
        <v>32</v>
      </c>
    </row>
    <row r="169" spans="1:4">
      <c r="A169" s="49">
        <v>1996</v>
      </c>
      <c r="B169" s="49" t="s">
        <v>19</v>
      </c>
      <c r="C169" s="49" t="s">
        <v>32</v>
      </c>
      <c r="D169" s="49">
        <v>1048.1666667</v>
      </c>
    </row>
    <row r="170" spans="1:4">
      <c r="A170" s="49">
        <v>1997</v>
      </c>
      <c r="B170" s="49" t="s">
        <v>19</v>
      </c>
      <c r="C170" s="49" t="s">
        <v>32</v>
      </c>
      <c r="D170" s="49">
        <v>995.66666667000004</v>
      </c>
    </row>
    <row r="171" spans="1:4">
      <c r="A171" s="49">
        <v>1998</v>
      </c>
      <c r="B171" s="49" t="s">
        <v>19</v>
      </c>
      <c r="C171" s="49" t="s">
        <v>32</v>
      </c>
      <c r="D171" s="49">
        <v>997.83333332999996</v>
      </c>
    </row>
    <row r="172" spans="1:4">
      <c r="A172" s="49">
        <v>1999</v>
      </c>
      <c r="B172" s="49" t="s">
        <v>19</v>
      </c>
      <c r="C172" s="49" t="s">
        <v>32</v>
      </c>
      <c r="D172" s="49">
        <v>1004</v>
      </c>
    </row>
    <row r="173" spans="1:4">
      <c r="A173" s="49">
        <v>2000</v>
      </c>
      <c r="B173" s="49" t="s">
        <v>19</v>
      </c>
      <c r="C173" s="49" t="s">
        <v>32</v>
      </c>
      <c r="D173" s="49">
        <v>1078.1666667</v>
      </c>
    </row>
    <row r="174" spans="1:4">
      <c r="A174" s="49">
        <v>2001</v>
      </c>
      <c r="B174" s="49" t="s">
        <v>19</v>
      </c>
      <c r="C174" s="49" t="s">
        <v>32</v>
      </c>
      <c r="D174" s="49">
        <v>1305</v>
      </c>
    </row>
    <row r="175" spans="1:4">
      <c r="A175" s="49">
        <v>2002</v>
      </c>
      <c r="B175" s="49" t="s">
        <v>19</v>
      </c>
      <c r="C175" s="49" t="s">
        <v>32</v>
      </c>
      <c r="D175" s="49">
        <v>1378.3333333</v>
      </c>
    </row>
    <row r="176" spans="1:4">
      <c r="A176" s="49">
        <v>2003</v>
      </c>
      <c r="B176" s="49" t="s">
        <v>19</v>
      </c>
      <c r="C176" s="49" t="s">
        <v>32</v>
      </c>
      <c r="D176" s="49">
        <v>1395.1666667</v>
      </c>
    </row>
    <row r="177" spans="1:4">
      <c r="A177" s="49">
        <v>2004</v>
      </c>
      <c r="B177" s="49" t="s">
        <v>19</v>
      </c>
      <c r="C177" s="49" t="s">
        <v>32</v>
      </c>
      <c r="D177" s="49">
        <v>1382.4166667</v>
      </c>
    </row>
    <row r="178" spans="1:4">
      <c r="A178" s="49">
        <v>2005</v>
      </c>
      <c r="B178" s="49" t="s">
        <v>19</v>
      </c>
      <c r="C178" s="49" t="s">
        <v>32</v>
      </c>
      <c r="D178" s="49">
        <v>1459.3333333</v>
      </c>
    </row>
    <row r="179" spans="1:4">
      <c r="A179" s="49">
        <v>2006</v>
      </c>
      <c r="B179" s="49" t="s">
        <v>19</v>
      </c>
      <c r="C179" s="49" t="s">
        <v>32</v>
      </c>
      <c r="D179" s="49">
        <v>1550</v>
      </c>
    </row>
    <row r="180" spans="1:4">
      <c r="A180" s="49">
        <v>2007</v>
      </c>
      <c r="B180" s="49" t="s">
        <v>19</v>
      </c>
      <c r="C180" s="49" t="s">
        <v>32</v>
      </c>
      <c r="D180" s="49">
        <v>1591.9166667</v>
      </c>
    </row>
    <row r="181" spans="1:4">
      <c r="A181" s="49">
        <v>2008</v>
      </c>
      <c r="B181" s="49" t="s">
        <v>19</v>
      </c>
      <c r="C181" s="49" t="s">
        <v>32</v>
      </c>
      <c r="D181" s="49">
        <v>1611.8333333</v>
      </c>
    </row>
    <row r="182" spans="1:4">
      <c r="A182" s="49">
        <v>2009</v>
      </c>
      <c r="B182" s="49" t="s">
        <v>19</v>
      </c>
      <c r="C182" s="49" t="s">
        <v>32</v>
      </c>
      <c r="D182" s="49">
        <v>1677.2083333</v>
      </c>
    </row>
    <row r="183" spans="1:4">
      <c r="A183" s="49">
        <v>2010</v>
      </c>
      <c r="B183" s="49" t="s">
        <v>19</v>
      </c>
      <c r="C183" s="49" t="s">
        <v>32</v>
      </c>
      <c r="D183" s="49">
        <v>1721.375</v>
      </c>
    </row>
    <row r="184" spans="1:4">
      <c r="A184" s="49">
        <v>2000</v>
      </c>
      <c r="B184" s="49" t="s">
        <v>33</v>
      </c>
      <c r="C184" s="49" t="s">
        <v>34</v>
      </c>
      <c r="D184" s="49">
        <v>141</v>
      </c>
    </row>
    <row r="185" spans="1:4">
      <c r="A185" s="49">
        <v>2001</v>
      </c>
      <c r="B185" s="49" t="s">
        <v>33</v>
      </c>
      <c r="C185" s="49" t="s">
        <v>34</v>
      </c>
      <c r="D185" s="49">
        <v>197</v>
      </c>
    </row>
    <row r="186" spans="1:4">
      <c r="A186" s="49">
        <v>2002</v>
      </c>
      <c r="B186" s="49" t="s">
        <v>33</v>
      </c>
      <c r="C186" s="49" t="s">
        <v>34</v>
      </c>
      <c r="D186" s="49">
        <v>234</v>
      </c>
    </row>
    <row r="187" spans="1:4">
      <c r="A187" s="49">
        <v>2003</v>
      </c>
      <c r="B187" s="49" t="s">
        <v>33</v>
      </c>
      <c r="C187" s="49" t="s">
        <v>34</v>
      </c>
      <c r="D187" s="49">
        <v>265</v>
      </c>
    </row>
    <row r="188" spans="1:4">
      <c r="A188" s="49">
        <v>2004</v>
      </c>
      <c r="B188" s="49" t="s">
        <v>33</v>
      </c>
      <c r="C188" s="49" t="s">
        <v>34</v>
      </c>
      <c r="D188" s="49">
        <v>264</v>
      </c>
    </row>
    <row r="189" spans="1:4">
      <c r="A189" s="49">
        <v>2005</v>
      </c>
      <c r="B189" s="49" t="s">
        <v>33</v>
      </c>
      <c r="C189" s="49" t="s">
        <v>34</v>
      </c>
      <c r="D189" s="49">
        <v>246</v>
      </c>
    </row>
    <row r="190" spans="1:4">
      <c r="A190" s="49">
        <v>2006</v>
      </c>
      <c r="B190" s="49" t="s">
        <v>33</v>
      </c>
      <c r="C190" s="49" t="s">
        <v>34</v>
      </c>
      <c r="D190" s="49">
        <v>281</v>
      </c>
    </row>
    <row r="191" spans="1:4">
      <c r="A191" s="49">
        <v>2007</v>
      </c>
      <c r="B191" s="49" t="s">
        <v>33</v>
      </c>
      <c r="C191" s="49" t="s">
        <v>34</v>
      </c>
      <c r="D191" s="49">
        <v>347</v>
      </c>
    </row>
    <row r="192" spans="1:4">
      <c r="A192" s="49">
        <v>2008</v>
      </c>
      <c r="B192" s="49" t="s">
        <v>33</v>
      </c>
      <c r="C192" s="49" t="s">
        <v>34</v>
      </c>
      <c r="D192" s="49">
        <v>375</v>
      </c>
    </row>
    <row r="193" spans="1:4">
      <c r="A193" s="49">
        <v>2009</v>
      </c>
      <c r="B193" s="49" t="s">
        <v>33</v>
      </c>
      <c r="C193" s="49" t="s">
        <v>34</v>
      </c>
      <c r="D193" s="49">
        <v>384</v>
      </c>
    </row>
    <row r="194" spans="1:4">
      <c r="A194" s="49">
        <v>2010</v>
      </c>
      <c r="B194" s="49" t="s">
        <v>33</v>
      </c>
      <c r="C194" s="49" t="s">
        <v>34</v>
      </c>
      <c r="D194" s="49">
        <v>346</v>
      </c>
    </row>
    <row r="195" spans="1:4">
      <c r="A195" s="49">
        <v>2006</v>
      </c>
      <c r="B195" s="49" t="s">
        <v>33</v>
      </c>
      <c r="C195" s="49" t="s">
        <v>35</v>
      </c>
    </row>
    <row r="196" spans="1:4">
      <c r="A196" s="49">
        <v>2007</v>
      </c>
      <c r="B196" s="49" t="s">
        <v>33</v>
      </c>
      <c r="C196" s="49" t="s">
        <v>35</v>
      </c>
    </row>
    <row r="197" spans="1:4">
      <c r="A197" s="49">
        <v>2008</v>
      </c>
      <c r="B197" s="49" t="s">
        <v>33</v>
      </c>
      <c r="C197" s="49" t="s">
        <v>35</v>
      </c>
    </row>
    <row r="198" spans="1:4">
      <c r="A198" s="49">
        <v>2009</v>
      </c>
      <c r="B198" s="49" t="s">
        <v>33</v>
      </c>
      <c r="C198" s="49" t="s">
        <v>35</v>
      </c>
    </row>
    <row r="199" spans="1:4">
      <c r="A199" s="49">
        <v>2010</v>
      </c>
      <c r="B199" s="49" t="s">
        <v>33</v>
      </c>
      <c r="C199" s="49" t="s">
        <v>35</v>
      </c>
    </row>
    <row r="200" spans="1:4">
      <c r="A200" s="49">
        <v>2000</v>
      </c>
      <c r="B200" s="49" t="s">
        <v>33</v>
      </c>
      <c r="C200" s="49" t="s">
        <v>36</v>
      </c>
    </row>
    <row r="201" spans="1:4">
      <c r="A201" s="49">
        <v>2001</v>
      </c>
      <c r="B201" s="49" t="s">
        <v>33</v>
      </c>
      <c r="C201" s="49" t="s">
        <v>36</v>
      </c>
    </row>
    <row r="202" spans="1:4">
      <c r="A202" s="49">
        <v>2002</v>
      </c>
      <c r="B202" s="49" t="s">
        <v>33</v>
      </c>
      <c r="C202" s="49" t="s">
        <v>36</v>
      </c>
      <c r="D202" s="49">
        <v>26</v>
      </c>
    </row>
    <row r="203" spans="1:4">
      <c r="A203" s="49">
        <v>2003</v>
      </c>
      <c r="B203" s="49" t="s">
        <v>33</v>
      </c>
      <c r="C203" s="49" t="s">
        <v>36</v>
      </c>
    </row>
    <row r="204" spans="1:4">
      <c r="A204" s="49">
        <v>2004</v>
      </c>
      <c r="B204" s="49" t="s">
        <v>33</v>
      </c>
      <c r="C204" s="49" t="s">
        <v>36</v>
      </c>
    </row>
    <row r="205" spans="1:4">
      <c r="A205" s="49">
        <v>2005</v>
      </c>
      <c r="B205" s="49" t="s">
        <v>33</v>
      </c>
      <c r="C205" s="49" t="s">
        <v>36</v>
      </c>
    </row>
    <row r="206" spans="1:4">
      <c r="A206" s="49">
        <v>2006</v>
      </c>
      <c r="B206" s="49" t="s">
        <v>33</v>
      </c>
      <c r="C206" s="49" t="s">
        <v>36</v>
      </c>
    </row>
    <row r="207" spans="1:4">
      <c r="A207" s="49">
        <v>2007</v>
      </c>
      <c r="B207" s="49" t="s">
        <v>33</v>
      </c>
      <c r="C207" s="49" t="s">
        <v>36</v>
      </c>
    </row>
    <row r="208" spans="1:4">
      <c r="A208" s="49">
        <v>2008</v>
      </c>
      <c r="B208" s="49" t="s">
        <v>33</v>
      </c>
      <c r="C208" s="49" t="s">
        <v>36</v>
      </c>
    </row>
    <row r="209" spans="1:4">
      <c r="A209" s="49">
        <v>2009</v>
      </c>
      <c r="B209" s="49" t="s">
        <v>33</v>
      </c>
      <c r="C209" s="49" t="s">
        <v>36</v>
      </c>
    </row>
    <row r="210" spans="1:4">
      <c r="A210" s="49">
        <v>2010</v>
      </c>
      <c r="B210" s="49" t="s">
        <v>33</v>
      </c>
      <c r="C210" s="49" t="s">
        <v>36</v>
      </c>
    </row>
    <row r="211" spans="1:4">
      <c r="A211" s="49">
        <v>2000</v>
      </c>
      <c r="B211" s="49" t="s">
        <v>33</v>
      </c>
      <c r="C211" s="49" t="s">
        <v>37</v>
      </c>
      <c r="D211" s="49">
        <v>1</v>
      </c>
    </row>
    <row r="212" spans="1:4">
      <c r="A212" s="49">
        <v>2001</v>
      </c>
      <c r="B212" s="49" t="s">
        <v>33</v>
      </c>
      <c r="C212" s="49" t="s">
        <v>37</v>
      </c>
    </row>
    <row r="213" spans="1:4">
      <c r="A213" s="49">
        <v>2002</v>
      </c>
      <c r="B213" s="49" t="s">
        <v>33</v>
      </c>
      <c r="C213" s="49" t="s">
        <v>37</v>
      </c>
      <c r="D213" s="49">
        <v>6</v>
      </c>
    </row>
    <row r="214" spans="1:4">
      <c r="A214" s="49">
        <v>2003</v>
      </c>
      <c r="B214" s="49" t="s">
        <v>33</v>
      </c>
      <c r="C214" s="49" t="s">
        <v>37</v>
      </c>
      <c r="D214" s="49">
        <v>1</v>
      </c>
    </row>
    <row r="215" spans="1:4">
      <c r="A215" s="49">
        <v>2004</v>
      </c>
      <c r="B215" s="49" t="s">
        <v>33</v>
      </c>
      <c r="C215" s="49" t="s">
        <v>37</v>
      </c>
    </row>
    <row r="216" spans="1:4">
      <c r="A216" s="49">
        <v>2006</v>
      </c>
      <c r="B216" s="49" t="s">
        <v>33</v>
      </c>
      <c r="C216" s="49" t="s">
        <v>37</v>
      </c>
    </row>
    <row r="217" spans="1:4">
      <c r="A217" s="49">
        <v>2007</v>
      </c>
      <c r="B217" s="49" t="s">
        <v>33</v>
      </c>
      <c r="C217" s="49" t="s">
        <v>37</v>
      </c>
    </row>
    <row r="218" spans="1:4">
      <c r="A218" s="49">
        <v>2008</v>
      </c>
      <c r="B218" s="49" t="s">
        <v>33</v>
      </c>
      <c r="C218" s="49" t="s">
        <v>37</v>
      </c>
    </row>
    <row r="219" spans="1:4">
      <c r="A219" s="49">
        <v>2009</v>
      </c>
      <c r="B219" s="49" t="s">
        <v>33</v>
      </c>
      <c r="C219" s="49" t="s">
        <v>37</v>
      </c>
    </row>
    <row r="220" spans="1:4">
      <c r="A220" s="49">
        <v>2010</v>
      </c>
      <c r="B220" s="49" t="s">
        <v>33</v>
      </c>
      <c r="C220" s="49" t="s">
        <v>37</v>
      </c>
    </row>
    <row r="221" spans="1:4">
      <c r="A221" s="49">
        <v>2000</v>
      </c>
      <c r="B221" s="49" t="s">
        <v>33</v>
      </c>
      <c r="C221" s="49" t="s">
        <v>38</v>
      </c>
      <c r="D221" s="49">
        <v>148</v>
      </c>
    </row>
    <row r="222" spans="1:4">
      <c r="A222" s="49">
        <v>2001</v>
      </c>
      <c r="B222" s="49" t="s">
        <v>33</v>
      </c>
      <c r="C222" s="49" t="s">
        <v>38</v>
      </c>
      <c r="D222" s="49">
        <v>141</v>
      </c>
    </row>
    <row r="223" spans="1:4">
      <c r="A223" s="49">
        <v>2002</v>
      </c>
      <c r="B223" s="49" t="s">
        <v>33</v>
      </c>
      <c r="C223" s="49" t="s">
        <v>38</v>
      </c>
      <c r="D223" s="49">
        <v>88</v>
      </c>
    </row>
    <row r="224" spans="1:4">
      <c r="A224" s="49">
        <v>2003</v>
      </c>
      <c r="B224" s="49" t="s">
        <v>33</v>
      </c>
      <c r="C224" s="49" t="s">
        <v>38</v>
      </c>
      <c r="D224" s="49">
        <v>89</v>
      </c>
    </row>
    <row r="225" spans="1:4">
      <c r="A225" s="49">
        <v>2004</v>
      </c>
      <c r="B225" s="49" t="s">
        <v>33</v>
      </c>
      <c r="C225" s="49" t="s">
        <v>38</v>
      </c>
      <c r="D225" s="49">
        <v>115</v>
      </c>
    </row>
    <row r="226" spans="1:4">
      <c r="A226" s="49">
        <v>2005</v>
      </c>
      <c r="B226" s="49" t="s">
        <v>33</v>
      </c>
      <c r="C226" s="49" t="s">
        <v>38</v>
      </c>
      <c r="D226" s="49">
        <v>88</v>
      </c>
    </row>
    <row r="227" spans="1:4">
      <c r="A227" s="49">
        <v>2006</v>
      </c>
      <c r="B227" s="49" t="s">
        <v>33</v>
      </c>
      <c r="C227" s="49" t="s">
        <v>38</v>
      </c>
    </row>
    <row r="228" spans="1:4">
      <c r="A228" s="49">
        <v>2007</v>
      </c>
      <c r="B228" s="49" t="s">
        <v>33</v>
      </c>
      <c r="C228" s="49" t="s">
        <v>38</v>
      </c>
      <c r="D228" s="49">
        <v>106</v>
      </c>
    </row>
    <row r="229" spans="1:4">
      <c r="A229" s="49">
        <v>2008</v>
      </c>
      <c r="B229" s="49" t="s">
        <v>33</v>
      </c>
      <c r="C229" s="49" t="s">
        <v>38</v>
      </c>
      <c r="D229" s="49">
        <v>136</v>
      </c>
    </row>
    <row r="230" spans="1:4">
      <c r="A230" s="49">
        <v>2009</v>
      </c>
      <c r="B230" s="49" t="s">
        <v>33</v>
      </c>
      <c r="C230" s="49" t="s">
        <v>38</v>
      </c>
      <c r="D230" s="49">
        <v>179</v>
      </c>
    </row>
    <row r="231" spans="1:4">
      <c r="A231" s="49">
        <v>2010</v>
      </c>
      <c r="B231" s="49" t="s">
        <v>33</v>
      </c>
      <c r="C231" s="49" t="s">
        <v>38</v>
      </c>
      <c r="D231" s="49">
        <v>202</v>
      </c>
    </row>
    <row r="232" spans="1:4">
      <c r="A232" s="49">
        <v>2000</v>
      </c>
      <c r="B232" s="49" t="s">
        <v>33</v>
      </c>
      <c r="C232" s="49" t="s">
        <v>39</v>
      </c>
    </row>
    <row r="233" spans="1:4">
      <c r="A233" s="49">
        <v>2001</v>
      </c>
      <c r="B233" s="49" t="s">
        <v>33</v>
      </c>
      <c r="C233" s="49" t="s">
        <v>39</v>
      </c>
    </row>
    <row r="234" spans="1:4">
      <c r="A234" s="49">
        <v>2002</v>
      </c>
      <c r="B234" s="49" t="s">
        <v>33</v>
      </c>
      <c r="C234" s="49" t="s">
        <v>39</v>
      </c>
    </row>
    <row r="235" spans="1:4">
      <c r="A235" s="49">
        <v>2004</v>
      </c>
      <c r="B235" s="49" t="s">
        <v>33</v>
      </c>
      <c r="C235" s="49" t="s">
        <v>39</v>
      </c>
    </row>
    <row r="236" spans="1:4">
      <c r="A236" s="49">
        <v>2005</v>
      </c>
      <c r="B236" s="49" t="s">
        <v>33</v>
      </c>
      <c r="C236" s="49" t="s">
        <v>39</v>
      </c>
    </row>
    <row r="237" spans="1:4">
      <c r="A237" s="49">
        <v>2006</v>
      </c>
      <c r="B237" s="49" t="s">
        <v>33</v>
      </c>
      <c r="C237" s="49" t="s">
        <v>39</v>
      </c>
    </row>
    <row r="238" spans="1:4">
      <c r="A238" s="49">
        <v>2007</v>
      </c>
      <c r="B238" s="49" t="s">
        <v>33</v>
      </c>
      <c r="C238" s="49" t="s">
        <v>39</v>
      </c>
    </row>
    <row r="239" spans="1:4">
      <c r="A239" s="49">
        <v>2008</v>
      </c>
      <c r="B239" s="49" t="s">
        <v>33</v>
      </c>
      <c r="C239" s="49" t="s">
        <v>39</v>
      </c>
    </row>
    <row r="240" spans="1:4">
      <c r="A240" s="49">
        <v>2009</v>
      </c>
      <c r="B240" s="49" t="s">
        <v>33</v>
      </c>
      <c r="C240" s="49" t="s">
        <v>39</v>
      </c>
    </row>
    <row r="241" spans="1:4">
      <c r="A241" s="49">
        <v>2010</v>
      </c>
      <c r="B241" s="49" t="s">
        <v>33</v>
      </c>
      <c r="C241" s="49" t="s">
        <v>39</v>
      </c>
    </row>
    <row r="242" spans="1:4">
      <c r="A242" s="49">
        <v>2000</v>
      </c>
      <c r="B242" s="49" t="s">
        <v>33</v>
      </c>
      <c r="C242" s="49" t="s">
        <v>40</v>
      </c>
      <c r="D242" s="49">
        <v>126</v>
      </c>
    </row>
    <row r="243" spans="1:4">
      <c r="A243" s="49">
        <v>2001</v>
      </c>
      <c r="B243" s="49" t="s">
        <v>33</v>
      </c>
      <c r="C243" s="49" t="s">
        <v>40</v>
      </c>
      <c r="D243" s="49">
        <v>132</v>
      </c>
    </row>
    <row r="244" spans="1:4">
      <c r="A244" s="49">
        <v>2002</v>
      </c>
      <c r="B244" s="49" t="s">
        <v>33</v>
      </c>
      <c r="C244" s="49" t="s">
        <v>40</v>
      </c>
      <c r="D244" s="49">
        <v>123</v>
      </c>
    </row>
    <row r="245" spans="1:4">
      <c r="A245" s="49">
        <v>2003</v>
      </c>
      <c r="B245" s="49" t="s">
        <v>33</v>
      </c>
      <c r="C245" s="49" t="s">
        <v>40</v>
      </c>
      <c r="D245" s="49">
        <v>146</v>
      </c>
    </row>
    <row r="246" spans="1:4">
      <c r="A246" s="49">
        <v>2004</v>
      </c>
      <c r="B246" s="49" t="s">
        <v>33</v>
      </c>
      <c r="C246" s="49" t="s">
        <v>40</v>
      </c>
      <c r="D246" s="49">
        <v>122</v>
      </c>
    </row>
    <row r="247" spans="1:4">
      <c r="A247" s="49">
        <v>2005</v>
      </c>
      <c r="B247" s="49" t="s">
        <v>33</v>
      </c>
      <c r="C247" s="49" t="s">
        <v>40</v>
      </c>
      <c r="D247" s="49">
        <v>131</v>
      </c>
    </row>
    <row r="248" spans="1:4">
      <c r="A248" s="49">
        <v>2006</v>
      </c>
      <c r="B248" s="49" t="s">
        <v>33</v>
      </c>
      <c r="C248" s="49" t="s">
        <v>40</v>
      </c>
      <c r="D248" s="49">
        <v>135</v>
      </c>
    </row>
    <row r="249" spans="1:4">
      <c r="A249" s="49">
        <v>2007</v>
      </c>
      <c r="B249" s="49" t="s">
        <v>33</v>
      </c>
      <c r="C249" s="49" t="s">
        <v>40</v>
      </c>
      <c r="D249" s="49">
        <v>159</v>
      </c>
    </row>
    <row r="250" spans="1:4">
      <c r="A250" s="49">
        <v>2008</v>
      </c>
      <c r="B250" s="49" t="s">
        <v>33</v>
      </c>
      <c r="C250" s="49" t="s">
        <v>40</v>
      </c>
      <c r="D250" s="49">
        <v>159</v>
      </c>
    </row>
    <row r="251" spans="1:4">
      <c r="A251" s="49">
        <v>2009</v>
      </c>
      <c r="B251" s="49" t="s">
        <v>33</v>
      </c>
      <c r="C251" s="49" t="s">
        <v>40</v>
      </c>
      <c r="D251" s="49">
        <v>170</v>
      </c>
    </row>
    <row r="252" spans="1:4">
      <c r="A252" s="49">
        <v>2010</v>
      </c>
      <c r="B252" s="49" t="s">
        <v>33</v>
      </c>
      <c r="C252" s="49" t="s">
        <v>40</v>
      </c>
      <c r="D252" s="49">
        <v>165</v>
      </c>
    </row>
    <row r="253" spans="1:4">
      <c r="A253" s="49">
        <v>2000</v>
      </c>
      <c r="B253" s="49" t="s">
        <v>33</v>
      </c>
      <c r="C253" s="49" t="s">
        <v>41</v>
      </c>
      <c r="D253" s="49">
        <v>39</v>
      </c>
    </row>
    <row r="254" spans="1:4">
      <c r="A254" s="49">
        <v>2001</v>
      </c>
      <c r="B254" s="49" t="s">
        <v>33</v>
      </c>
      <c r="C254" s="49" t="s">
        <v>41</v>
      </c>
      <c r="D254" s="49">
        <v>33</v>
      </c>
    </row>
    <row r="255" spans="1:4">
      <c r="A255" s="49">
        <v>2002</v>
      </c>
      <c r="B255" s="49" t="s">
        <v>33</v>
      </c>
      <c r="C255" s="49" t="s">
        <v>41</v>
      </c>
      <c r="D255" s="49">
        <v>36</v>
      </c>
    </row>
    <row r="256" spans="1:4">
      <c r="A256" s="49">
        <v>2003</v>
      </c>
      <c r="B256" s="49" t="s">
        <v>33</v>
      </c>
      <c r="C256" s="49" t="s">
        <v>41</v>
      </c>
      <c r="D256" s="49">
        <v>21</v>
      </c>
    </row>
    <row r="257" spans="1:4">
      <c r="A257" s="49">
        <v>2004</v>
      </c>
      <c r="B257" s="49" t="s">
        <v>33</v>
      </c>
      <c r="C257" s="49" t="s">
        <v>41</v>
      </c>
      <c r="D257" s="49">
        <v>39</v>
      </c>
    </row>
    <row r="258" spans="1:4">
      <c r="A258" s="49">
        <v>2005</v>
      </c>
      <c r="B258" s="49" t="s">
        <v>33</v>
      </c>
      <c r="C258" s="49" t="s">
        <v>41</v>
      </c>
      <c r="D258" s="49">
        <v>35</v>
      </c>
    </row>
    <row r="259" spans="1:4">
      <c r="A259" s="49">
        <v>2006</v>
      </c>
      <c r="B259" s="49" t="s">
        <v>33</v>
      </c>
      <c r="C259" s="49" t="s">
        <v>41</v>
      </c>
      <c r="D259" s="49">
        <v>39</v>
      </c>
    </row>
    <row r="260" spans="1:4">
      <c r="A260" s="49">
        <v>2007</v>
      </c>
      <c r="B260" s="49" t="s">
        <v>33</v>
      </c>
      <c r="C260" s="49" t="s">
        <v>41</v>
      </c>
      <c r="D260" s="49">
        <v>63</v>
      </c>
    </row>
    <row r="261" spans="1:4">
      <c r="A261" s="49">
        <v>2008</v>
      </c>
      <c r="B261" s="49" t="s">
        <v>33</v>
      </c>
      <c r="C261" s="49" t="s">
        <v>41</v>
      </c>
      <c r="D261" s="49">
        <v>80</v>
      </c>
    </row>
    <row r="262" spans="1:4">
      <c r="A262" s="49">
        <v>2009</v>
      </c>
      <c r="B262" s="49" t="s">
        <v>33</v>
      </c>
      <c r="C262" s="49" t="s">
        <v>41</v>
      </c>
      <c r="D262" s="49">
        <v>107</v>
      </c>
    </row>
    <row r="263" spans="1:4">
      <c r="A263" s="49">
        <v>2010</v>
      </c>
      <c r="B263" s="49" t="s">
        <v>33</v>
      </c>
      <c r="C263" s="49" t="s">
        <v>41</v>
      </c>
      <c r="D263" s="49">
        <v>147</v>
      </c>
    </row>
    <row r="264" spans="1:4">
      <c r="A264" s="49">
        <v>2000</v>
      </c>
      <c r="B264" s="49" t="s">
        <v>33</v>
      </c>
      <c r="C264" s="49" t="s">
        <v>42</v>
      </c>
      <c r="D264" s="49">
        <v>433</v>
      </c>
    </row>
    <row r="265" spans="1:4">
      <c r="A265" s="49">
        <v>2001</v>
      </c>
      <c r="B265" s="49" t="s">
        <v>33</v>
      </c>
      <c r="C265" s="49" t="s">
        <v>42</v>
      </c>
      <c r="D265" s="49">
        <v>449</v>
      </c>
    </row>
    <row r="266" spans="1:4">
      <c r="A266" s="49">
        <v>2002</v>
      </c>
      <c r="B266" s="49" t="s">
        <v>33</v>
      </c>
      <c r="C266" s="49" t="s">
        <v>42</v>
      </c>
      <c r="D266" s="49">
        <v>461</v>
      </c>
    </row>
    <row r="267" spans="1:4">
      <c r="A267" s="49">
        <v>2003</v>
      </c>
      <c r="B267" s="49" t="s">
        <v>33</v>
      </c>
      <c r="C267" s="49" t="s">
        <v>42</v>
      </c>
      <c r="D267" s="49">
        <v>495</v>
      </c>
    </row>
    <row r="268" spans="1:4">
      <c r="A268" s="49">
        <v>2004</v>
      </c>
      <c r="B268" s="49" t="s">
        <v>33</v>
      </c>
      <c r="C268" s="49" t="s">
        <v>42</v>
      </c>
      <c r="D268" s="49">
        <v>526</v>
      </c>
    </row>
    <row r="269" spans="1:4">
      <c r="A269" s="49">
        <v>2005</v>
      </c>
      <c r="B269" s="49" t="s">
        <v>33</v>
      </c>
      <c r="C269" s="49" t="s">
        <v>42</v>
      </c>
      <c r="D269" s="49">
        <v>492</v>
      </c>
    </row>
    <row r="270" spans="1:4">
      <c r="A270" s="49">
        <v>2006</v>
      </c>
      <c r="B270" s="49" t="s">
        <v>33</v>
      </c>
      <c r="C270" s="49" t="s">
        <v>42</v>
      </c>
      <c r="D270" s="49">
        <v>570</v>
      </c>
    </row>
    <row r="271" spans="1:4">
      <c r="A271" s="49">
        <v>2007</v>
      </c>
      <c r="B271" s="49" t="s">
        <v>33</v>
      </c>
      <c r="C271" s="49" t="s">
        <v>42</v>
      </c>
      <c r="D271" s="49">
        <v>600</v>
      </c>
    </row>
    <row r="272" spans="1:4">
      <c r="A272" s="49">
        <v>2008</v>
      </c>
      <c r="B272" s="49" t="s">
        <v>33</v>
      </c>
      <c r="C272" s="49" t="s">
        <v>42</v>
      </c>
      <c r="D272" s="49">
        <v>607</v>
      </c>
    </row>
    <row r="273" spans="1:4">
      <c r="A273" s="49">
        <v>2009</v>
      </c>
      <c r="B273" s="49" t="s">
        <v>33</v>
      </c>
      <c r="C273" s="49" t="s">
        <v>42</v>
      </c>
      <c r="D273" s="49">
        <v>571</v>
      </c>
    </row>
    <row r="274" spans="1:4">
      <c r="A274" s="49">
        <v>2010</v>
      </c>
      <c r="B274" s="49" t="s">
        <v>33</v>
      </c>
      <c r="C274" s="49" t="s">
        <v>42</v>
      </c>
      <c r="D274" s="49">
        <v>515</v>
      </c>
    </row>
    <row r="275" spans="1:4">
      <c r="A275" s="49">
        <v>2000</v>
      </c>
      <c r="B275" s="49" t="s">
        <v>33</v>
      </c>
      <c r="C275" s="49" t="s">
        <v>43</v>
      </c>
    </row>
    <row r="276" spans="1:4">
      <c r="A276" s="49">
        <v>2001</v>
      </c>
      <c r="B276" s="49" t="s">
        <v>33</v>
      </c>
      <c r="C276" s="49" t="s">
        <v>43</v>
      </c>
    </row>
    <row r="277" spans="1:4">
      <c r="A277" s="49">
        <v>2002</v>
      </c>
      <c r="B277" s="49" t="s">
        <v>33</v>
      </c>
      <c r="C277" s="49" t="s">
        <v>43</v>
      </c>
      <c r="D277" s="49">
        <v>2</v>
      </c>
    </row>
    <row r="278" spans="1:4">
      <c r="A278" s="49">
        <v>2003</v>
      </c>
      <c r="B278" s="49" t="s">
        <v>33</v>
      </c>
      <c r="C278" s="49" t="s">
        <v>43</v>
      </c>
    </row>
    <row r="279" spans="1:4">
      <c r="A279" s="49">
        <v>2004</v>
      </c>
      <c r="B279" s="49" t="s">
        <v>33</v>
      </c>
      <c r="C279" s="49" t="s">
        <v>43</v>
      </c>
    </row>
    <row r="280" spans="1:4">
      <c r="A280" s="49">
        <v>2005</v>
      </c>
      <c r="B280" s="49" t="s">
        <v>33</v>
      </c>
      <c r="C280" s="49" t="s">
        <v>43</v>
      </c>
    </row>
    <row r="281" spans="1:4">
      <c r="A281" s="49">
        <v>2006</v>
      </c>
      <c r="B281" s="49" t="s">
        <v>33</v>
      </c>
      <c r="C281" s="49" t="s">
        <v>43</v>
      </c>
    </row>
    <row r="282" spans="1:4">
      <c r="A282" s="49">
        <v>2007</v>
      </c>
      <c r="B282" s="49" t="s">
        <v>33</v>
      </c>
      <c r="C282" s="49" t="s">
        <v>43</v>
      </c>
      <c r="D282" s="49">
        <v>22</v>
      </c>
    </row>
    <row r="283" spans="1:4">
      <c r="A283" s="49">
        <v>2008</v>
      </c>
      <c r="B283" s="49" t="s">
        <v>33</v>
      </c>
      <c r="C283" s="49" t="s">
        <v>43</v>
      </c>
      <c r="D283" s="49">
        <v>18</v>
      </c>
    </row>
    <row r="284" spans="1:4">
      <c r="A284" s="49">
        <v>2009</v>
      </c>
      <c r="B284" s="49" t="s">
        <v>33</v>
      </c>
      <c r="C284" s="49" t="s">
        <v>43</v>
      </c>
      <c r="D284" s="49">
        <v>9</v>
      </c>
    </row>
    <row r="285" spans="1:4">
      <c r="A285" s="49">
        <v>2010</v>
      </c>
      <c r="B285" s="49" t="s">
        <v>33</v>
      </c>
      <c r="C285" s="49" t="s">
        <v>43</v>
      </c>
      <c r="D285" s="49">
        <v>8</v>
      </c>
    </row>
    <row r="286" spans="1:4">
      <c r="A286" s="49">
        <v>2000</v>
      </c>
      <c r="B286" s="49" t="s">
        <v>33</v>
      </c>
      <c r="C286" s="49" t="s">
        <v>44</v>
      </c>
      <c r="D286" s="49">
        <v>1230</v>
      </c>
    </row>
    <row r="287" spans="1:4">
      <c r="A287" s="49">
        <v>2001</v>
      </c>
      <c r="B287" s="49" t="s">
        <v>33</v>
      </c>
      <c r="C287" s="49" t="s">
        <v>44</v>
      </c>
      <c r="D287" s="49">
        <v>1188</v>
      </c>
    </row>
    <row r="288" spans="1:4">
      <c r="A288" s="49">
        <v>2002</v>
      </c>
      <c r="B288" s="49" t="s">
        <v>33</v>
      </c>
      <c r="C288" s="49" t="s">
        <v>44</v>
      </c>
      <c r="D288" s="49">
        <v>1310</v>
      </c>
    </row>
    <row r="289" spans="1:4">
      <c r="A289" s="49">
        <v>2003</v>
      </c>
      <c r="B289" s="49" t="s">
        <v>33</v>
      </c>
      <c r="C289" s="49" t="s">
        <v>44</v>
      </c>
      <c r="D289" s="49">
        <v>1744</v>
      </c>
    </row>
    <row r="290" spans="1:4">
      <c r="A290" s="49">
        <v>2004</v>
      </c>
      <c r="B290" s="49" t="s">
        <v>33</v>
      </c>
      <c r="C290" s="49" t="s">
        <v>44</v>
      </c>
      <c r="D290" s="49">
        <v>1561</v>
      </c>
    </row>
    <row r="291" spans="1:4">
      <c r="A291" s="49">
        <v>2005</v>
      </c>
      <c r="B291" s="49" t="s">
        <v>33</v>
      </c>
      <c r="C291" s="49" t="s">
        <v>44</v>
      </c>
      <c r="D291" s="49">
        <v>2152</v>
      </c>
    </row>
    <row r="292" spans="1:4">
      <c r="A292" s="49">
        <v>2006</v>
      </c>
      <c r="B292" s="49" t="s">
        <v>33</v>
      </c>
      <c r="C292" s="49" t="s">
        <v>44</v>
      </c>
      <c r="D292" s="49">
        <v>2250</v>
      </c>
    </row>
    <row r="293" spans="1:4">
      <c r="A293" s="49">
        <v>2007</v>
      </c>
      <c r="B293" s="49" t="s">
        <v>33</v>
      </c>
      <c r="C293" s="49" t="s">
        <v>44</v>
      </c>
      <c r="D293" s="49">
        <v>2488</v>
      </c>
    </row>
    <row r="294" spans="1:4">
      <c r="A294" s="49">
        <v>2008</v>
      </c>
      <c r="B294" s="49" t="s">
        <v>33</v>
      </c>
      <c r="C294" s="49" t="s">
        <v>44</v>
      </c>
      <c r="D294" s="49">
        <v>2460</v>
      </c>
    </row>
    <row r="295" spans="1:4">
      <c r="A295" s="49">
        <v>2009</v>
      </c>
      <c r="B295" s="49" t="s">
        <v>33</v>
      </c>
      <c r="C295" s="49" t="s">
        <v>44</v>
      </c>
      <c r="D295" s="49">
        <v>2435</v>
      </c>
    </row>
    <row r="296" spans="1:4">
      <c r="A296" s="49">
        <v>2010</v>
      </c>
      <c r="B296" s="49" t="s">
        <v>33</v>
      </c>
      <c r="C296" s="49" t="s">
        <v>44</v>
      </c>
      <c r="D296" s="49">
        <v>2709</v>
      </c>
    </row>
    <row r="297" spans="1:4">
      <c r="A297" s="49">
        <v>2000</v>
      </c>
      <c r="B297" s="49" t="s">
        <v>33</v>
      </c>
      <c r="C297" s="49" t="s">
        <v>45</v>
      </c>
      <c r="D297" s="49">
        <v>212</v>
      </c>
    </row>
    <row r="298" spans="1:4">
      <c r="A298" s="49">
        <v>2001</v>
      </c>
      <c r="B298" s="49" t="s">
        <v>33</v>
      </c>
      <c r="C298" s="49" t="s">
        <v>45</v>
      </c>
      <c r="D298" s="49">
        <v>275</v>
      </c>
    </row>
    <row r="299" spans="1:4">
      <c r="A299" s="49">
        <v>2002</v>
      </c>
      <c r="B299" s="49" t="s">
        <v>33</v>
      </c>
      <c r="C299" s="49" t="s">
        <v>45</v>
      </c>
      <c r="D299" s="49">
        <v>330</v>
      </c>
    </row>
    <row r="300" spans="1:4">
      <c r="A300" s="49">
        <v>2003</v>
      </c>
      <c r="B300" s="49" t="s">
        <v>33</v>
      </c>
      <c r="C300" s="49" t="s">
        <v>45</v>
      </c>
      <c r="D300" s="49">
        <v>350</v>
      </c>
    </row>
    <row r="301" spans="1:4">
      <c r="A301" s="49">
        <v>2004</v>
      </c>
      <c r="B301" s="49" t="s">
        <v>33</v>
      </c>
      <c r="C301" s="49" t="s">
        <v>45</v>
      </c>
      <c r="D301" s="49">
        <v>355</v>
      </c>
    </row>
    <row r="302" spans="1:4">
      <c r="A302" s="49">
        <v>2005</v>
      </c>
      <c r="B302" s="49" t="s">
        <v>33</v>
      </c>
      <c r="C302" s="49" t="s">
        <v>45</v>
      </c>
      <c r="D302" s="49">
        <v>359</v>
      </c>
    </row>
    <row r="303" spans="1:4">
      <c r="A303" s="49">
        <v>2006</v>
      </c>
      <c r="B303" s="49" t="s">
        <v>33</v>
      </c>
      <c r="C303" s="49" t="s">
        <v>45</v>
      </c>
      <c r="D303" s="49">
        <v>334</v>
      </c>
    </row>
    <row r="304" spans="1:4">
      <c r="A304" s="49">
        <v>2007</v>
      </c>
      <c r="B304" s="49" t="s">
        <v>33</v>
      </c>
      <c r="C304" s="49" t="s">
        <v>45</v>
      </c>
      <c r="D304" s="49">
        <v>335</v>
      </c>
    </row>
    <row r="305" spans="1:4">
      <c r="A305" s="49">
        <v>2008</v>
      </c>
      <c r="B305" s="49" t="s">
        <v>33</v>
      </c>
      <c r="C305" s="49" t="s">
        <v>45</v>
      </c>
    </row>
    <row r="306" spans="1:4">
      <c r="A306" s="49">
        <v>2009</v>
      </c>
      <c r="B306" s="49" t="s">
        <v>33</v>
      </c>
      <c r="C306" s="49" t="s">
        <v>45</v>
      </c>
      <c r="D306" s="49">
        <v>336</v>
      </c>
    </row>
    <row r="307" spans="1:4">
      <c r="A307" s="49">
        <v>2010</v>
      </c>
      <c r="B307" s="49" t="s">
        <v>33</v>
      </c>
      <c r="C307" s="49" t="s">
        <v>45</v>
      </c>
      <c r="D307" s="49">
        <v>421</v>
      </c>
    </row>
    <row r="308" spans="1:4">
      <c r="A308" s="49">
        <v>2000</v>
      </c>
      <c r="B308" s="49" t="s">
        <v>33</v>
      </c>
      <c r="C308" s="49" t="s">
        <v>46</v>
      </c>
      <c r="D308" s="49">
        <v>23</v>
      </c>
    </row>
    <row r="309" spans="1:4">
      <c r="A309" s="49">
        <v>2001</v>
      </c>
      <c r="B309" s="49" t="s">
        <v>33</v>
      </c>
      <c r="C309" s="49" t="s">
        <v>46</v>
      </c>
      <c r="D309" s="49">
        <v>52</v>
      </c>
    </row>
    <row r="310" spans="1:4">
      <c r="A310" s="49">
        <v>2002</v>
      </c>
      <c r="B310" s="49" t="s">
        <v>33</v>
      </c>
      <c r="C310" s="49" t="s">
        <v>46</v>
      </c>
      <c r="D310" s="49">
        <v>80</v>
      </c>
    </row>
    <row r="311" spans="1:4">
      <c r="A311" s="49">
        <v>2003</v>
      </c>
      <c r="B311" s="49" t="s">
        <v>33</v>
      </c>
      <c r="C311" s="49" t="s">
        <v>46</v>
      </c>
      <c r="D311" s="49">
        <v>232</v>
      </c>
    </row>
    <row r="312" spans="1:4">
      <c r="A312" s="49">
        <v>2004</v>
      </c>
      <c r="B312" s="49" t="s">
        <v>33</v>
      </c>
      <c r="C312" s="49" t="s">
        <v>46</v>
      </c>
      <c r="D312" s="49">
        <v>156</v>
      </c>
    </row>
    <row r="313" spans="1:4">
      <c r="A313" s="49">
        <v>2005</v>
      </c>
      <c r="B313" s="49" t="s">
        <v>33</v>
      </c>
      <c r="C313" s="49" t="s">
        <v>46</v>
      </c>
      <c r="D313" s="49">
        <v>210</v>
      </c>
    </row>
    <row r="314" spans="1:4">
      <c r="A314" s="49">
        <v>2006</v>
      </c>
      <c r="B314" s="49" t="s">
        <v>33</v>
      </c>
      <c r="C314" s="49" t="s">
        <v>46</v>
      </c>
      <c r="D314" s="49">
        <v>320</v>
      </c>
    </row>
    <row r="315" spans="1:4">
      <c r="A315" s="49">
        <v>2007</v>
      </c>
      <c r="B315" s="49" t="s">
        <v>33</v>
      </c>
      <c r="C315" s="49" t="s">
        <v>46</v>
      </c>
      <c r="D315" s="49">
        <v>220</v>
      </c>
    </row>
    <row r="316" spans="1:4">
      <c r="A316" s="49">
        <v>2008</v>
      </c>
      <c r="B316" s="49" t="s">
        <v>33</v>
      </c>
      <c r="C316" s="49" t="s">
        <v>46</v>
      </c>
      <c r="D316" s="49">
        <v>178</v>
      </c>
    </row>
    <row r="317" spans="1:4">
      <c r="A317" s="49">
        <v>2009</v>
      </c>
      <c r="B317" s="49" t="s">
        <v>33</v>
      </c>
      <c r="C317" s="49" t="s">
        <v>46</v>
      </c>
      <c r="D317" s="49">
        <v>163</v>
      </c>
    </row>
    <row r="318" spans="1:4">
      <c r="A318" s="49">
        <v>2010</v>
      </c>
      <c r="B318" s="49" t="s">
        <v>33</v>
      </c>
      <c r="C318" s="49" t="s">
        <v>46</v>
      </c>
      <c r="D318" s="49">
        <v>146</v>
      </c>
    </row>
    <row r="319" spans="1:4">
      <c r="A319" s="49">
        <v>2000</v>
      </c>
      <c r="B319" s="49" t="s">
        <v>33</v>
      </c>
      <c r="C319" s="49" t="s">
        <v>47</v>
      </c>
    </row>
    <row r="320" spans="1:4">
      <c r="A320" s="49">
        <v>2001</v>
      </c>
      <c r="B320" s="49" t="s">
        <v>33</v>
      </c>
      <c r="C320" s="49" t="s">
        <v>47</v>
      </c>
    </row>
    <row r="321" spans="1:4">
      <c r="A321" s="49">
        <v>2002</v>
      </c>
      <c r="B321" s="49" t="s">
        <v>33</v>
      </c>
      <c r="C321" s="49" t="s">
        <v>47</v>
      </c>
    </row>
    <row r="322" spans="1:4">
      <c r="A322" s="49">
        <v>2003</v>
      </c>
      <c r="B322" s="49" t="s">
        <v>33</v>
      </c>
      <c r="C322" s="49" t="s">
        <v>47</v>
      </c>
    </row>
    <row r="323" spans="1:4">
      <c r="A323" s="49">
        <v>2004</v>
      </c>
      <c r="B323" s="49" t="s">
        <v>33</v>
      </c>
      <c r="C323" s="49" t="s">
        <v>47</v>
      </c>
    </row>
    <row r="324" spans="1:4">
      <c r="A324" s="49">
        <v>2005</v>
      </c>
      <c r="B324" s="49" t="s">
        <v>33</v>
      </c>
      <c r="C324" s="49" t="s">
        <v>47</v>
      </c>
    </row>
    <row r="325" spans="1:4">
      <c r="A325" s="49">
        <v>2006</v>
      </c>
      <c r="B325" s="49" t="s">
        <v>33</v>
      </c>
      <c r="C325" s="49" t="s">
        <v>47</v>
      </c>
    </row>
    <row r="326" spans="1:4">
      <c r="A326" s="49">
        <v>2007</v>
      </c>
      <c r="B326" s="49" t="s">
        <v>33</v>
      </c>
      <c r="C326" s="49" t="s">
        <v>47</v>
      </c>
    </row>
    <row r="327" spans="1:4">
      <c r="A327" s="49">
        <v>2008</v>
      </c>
      <c r="B327" s="49" t="s">
        <v>33</v>
      </c>
      <c r="C327" s="49" t="s">
        <v>47</v>
      </c>
    </row>
    <row r="328" spans="1:4">
      <c r="A328" s="49">
        <v>2009</v>
      </c>
      <c r="B328" s="49" t="s">
        <v>33</v>
      </c>
      <c r="C328" s="49" t="s">
        <v>47</v>
      </c>
    </row>
    <row r="329" spans="1:4">
      <c r="A329" s="49">
        <v>2010</v>
      </c>
      <c r="B329" s="49" t="s">
        <v>33</v>
      </c>
      <c r="C329" s="49" t="s">
        <v>47</v>
      </c>
    </row>
    <row r="330" spans="1:4">
      <c r="A330" s="49">
        <v>2000</v>
      </c>
      <c r="B330" s="49" t="s">
        <v>33</v>
      </c>
      <c r="C330" s="49" t="s">
        <v>48</v>
      </c>
      <c r="D330" s="49">
        <v>36</v>
      </c>
    </row>
    <row r="331" spans="1:4">
      <c r="A331" s="49">
        <v>2001</v>
      </c>
      <c r="B331" s="49" t="s">
        <v>33</v>
      </c>
      <c r="C331" s="49" t="s">
        <v>48</v>
      </c>
      <c r="D331" s="49">
        <v>39</v>
      </c>
    </row>
    <row r="332" spans="1:4">
      <c r="A332" s="49">
        <v>2002</v>
      </c>
      <c r="B332" s="49" t="s">
        <v>33</v>
      </c>
      <c r="C332" s="49" t="s">
        <v>48</v>
      </c>
      <c r="D332" s="49">
        <v>48</v>
      </c>
    </row>
    <row r="333" spans="1:4">
      <c r="A333" s="49">
        <v>2003</v>
      </c>
      <c r="B333" s="49" t="s">
        <v>33</v>
      </c>
      <c r="C333" s="49" t="s">
        <v>48</v>
      </c>
      <c r="D333" s="49">
        <v>53</v>
      </c>
    </row>
    <row r="334" spans="1:4">
      <c r="A334" s="49">
        <v>2004</v>
      </c>
      <c r="B334" s="49" t="s">
        <v>33</v>
      </c>
      <c r="C334" s="49" t="s">
        <v>48</v>
      </c>
      <c r="D334" s="49">
        <v>122</v>
      </c>
    </row>
    <row r="335" spans="1:4">
      <c r="A335" s="49">
        <v>2005</v>
      </c>
      <c r="B335" s="49" t="s">
        <v>33</v>
      </c>
      <c r="C335" s="49" t="s">
        <v>48</v>
      </c>
      <c r="D335" s="49">
        <v>114</v>
      </c>
    </row>
    <row r="336" spans="1:4">
      <c r="A336" s="49">
        <v>2006</v>
      </c>
      <c r="B336" s="49" t="s">
        <v>33</v>
      </c>
      <c r="C336" s="49" t="s">
        <v>48</v>
      </c>
    </row>
    <row r="337" spans="1:4">
      <c r="A337" s="49">
        <v>2007</v>
      </c>
      <c r="B337" s="49" t="s">
        <v>33</v>
      </c>
      <c r="C337" s="49" t="s">
        <v>48</v>
      </c>
    </row>
    <row r="338" spans="1:4">
      <c r="A338" s="49">
        <v>2008</v>
      </c>
      <c r="B338" s="49" t="s">
        <v>33</v>
      </c>
      <c r="C338" s="49" t="s">
        <v>48</v>
      </c>
    </row>
    <row r="339" spans="1:4">
      <c r="A339" s="49">
        <v>2009</v>
      </c>
      <c r="B339" s="49" t="s">
        <v>33</v>
      </c>
      <c r="C339" s="49" t="s">
        <v>48</v>
      </c>
    </row>
    <row r="340" spans="1:4">
      <c r="A340" s="49">
        <v>2010</v>
      </c>
      <c r="B340" s="49" t="s">
        <v>33</v>
      </c>
      <c r="C340" s="49" t="s">
        <v>48</v>
      </c>
    </row>
    <row r="341" spans="1:4">
      <c r="A341" s="49">
        <v>2000</v>
      </c>
      <c r="B341" s="49" t="s">
        <v>33</v>
      </c>
      <c r="C341" s="49" t="s">
        <v>49</v>
      </c>
      <c r="D341" s="49">
        <v>445</v>
      </c>
    </row>
    <row r="342" spans="1:4">
      <c r="A342" s="49">
        <v>2001</v>
      </c>
      <c r="B342" s="49" t="s">
        <v>33</v>
      </c>
      <c r="C342" s="49" t="s">
        <v>49</v>
      </c>
      <c r="D342" s="49">
        <v>425</v>
      </c>
    </row>
    <row r="343" spans="1:4">
      <c r="A343" s="49">
        <v>2002</v>
      </c>
      <c r="B343" s="49" t="s">
        <v>33</v>
      </c>
      <c r="C343" s="49" t="s">
        <v>49</v>
      </c>
      <c r="D343" s="49">
        <v>510</v>
      </c>
    </row>
    <row r="344" spans="1:4">
      <c r="A344" s="49">
        <v>2003</v>
      </c>
      <c r="B344" s="49" t="s">
        <v>33</v>
      </c>
      <c r="C344" s="49" t="s">
        <v>49</v>
      </c>
      <c r="D344" s="49">
        <v>521</v>
      </c>
    </row>
    <row r="345" spans="1:4">
      <c r="A345" s="49">
        <v>2004</v>
      </c>
      <c r="B345" s="49" t="s">
        <v>33</v>
      </c>
      <c r="C345" s="49" t="s">
        <v>49</v>
      </c>
      <c r="D345" s="49">
        <v>531</v>
      </c>
    </row>
    <row r="346" spans="1:4">
      <c r="A346" s="49">
        <v>2005</v>
      </c>
      <c r="B346" s="49" t="s">
        <v>33</v>
      </c>
      <c r="C346" s="49" t="s">
        <v>49</v>
      </c>
      <c r="D346" s="49">
        <v>577</v>
      </c>
    </row>
    <row r="347" spans="1:4">
      <c r="A347" s="49">
        <v>2006</v>
      </c>
      <c r="B347" s="49" t="s">
        <v>33</v>
      </c>
      <c r="C347" s="49" t="s">
        <v>49</v>
      </c>
      <c r="D347" s="49">
        <v>582</v>
      </c>
    </row>
    <row r="348" spans="1:4">
      <c r="A348" s="49">
        <v>2007</v>
      </c>
      <c r="B348" s="49" t="s">
        <v>33</v>
      </c>
      <c r="C348" s="49" t="s">
        <v>49</v>
      </c>
      <c r="D348" s="49">
        <v>593</v>
      </c>
    </row>
    <row r="349" spans="1:4">
      <c r="A349" s="49">
        <v>2008</v>
      </c>
      <c r="B349" s="49" t="s">
        <v>33</v>
      </c>
      <c r="C349" s="49" t="s">
        <v>49</v>
      </c>
      <c r="D349" s="49">
        <v>629</v>
      </c>
    </row>
    <row r="350" spans="1:4">
      <c r="A350" s="49">
        <v>2009</v>
      </c>
      <c r="B350" s="49" t="s">
        <v>33</v>
      </c>
      <c r="C350" s="49" t="s">
        <v>49</v>
      </c>
      <c r="D350" s="49">
        <v>752</v>
      </c>
    </row>
    <row r="351" spans="1:4">
      <c r="A351" s="49">
        <v>2010</v>
      </c>
      <c r="B351" s="49" t="s">
        <v>33</v>
      </c>
      <c r="C351" s="49" t="s">
        <v>49</v>
      </c>
      <c r="D351" s="49">
        <v>624</v>
      </c>
    </row>
    <row r="352" spans="1:4">
      <c r="A352" s="49">
        <v>2000</v>
      </c>
      <c r="B352" s="49" t="s">
        <v>33</v>
      </c>
      <c r="C352" s="49" t="s">
        <v>50</v>
      </c>
      <c r="D352" s="49">
        <v>1348</v>
      </c>
    </row>
    <row r="353" spans="1:4">
      <c r="A353" s="49">
        <v>2001</v>
      </c>
      <c r="B353" s="49" t="s">
        <v>33</v>
      </c>
      <c r="C353" s="49" t="s">
        <v>50</v>
      </c>
      <c r="D353" s="49">
        <v>1333</v>
      </c>
    </row>
    <row r="354" spans="1:4">
      <c r="A354" s="49">
        <v>2002</v>
      </c>
      <c r="B354" s="49" t="s">
        <v>33</v>
      </c>
      <c r="C354" s="49" t="s">
        <v>50</v>
      </c>
      <c r="D354" s="49">
        <v>1330</v>
      </c>
    </row>
    <row r="355" spans="1:4">
      <c r="A355" s="49">
        <v>2003</v>
      </c>
      <c r="B355" s="49" t="s">
        <v>33</v>
      </c>
      <c r="C355" s="49" t="s">
        <v>50</v>
      </c>
      <c r="D355" s="49">
        <v>1397</v>
      </c>
    </row>
    <row r="356" spans="1:4">
      <c r="A356" s="49">
        <v>2004</v>
      </c>
      <c r="B356" s="49" t="s">
        <v>33</v>
      </c>
      <c r="C356" s="49" t="s">
        <v>50</v>
      </c>
      <c r="D356" s="49">
        <v>1454</v>
      </c>
    </row>
    <row r="357" spans="1:4">
      <c r="A357" s="49">
        <v>2005</v>
      </c>
      <c r="B357" s="49" t="s">
        <v>33</v>
      </c>
      <c r="C357" s="49" t="s">
        <v>50</v>
      </c>
      <c r="D357" s="49">
        <v>1483</v>
      </c>
    </row>
    <row r="358" spans="1:4">
      <c r="A358" s="49">
        <v>2006</v>
      </c>
      <c r="B358" s="49" t="s">
        <v>33</v>
      </c>
      <c r="C358" s="49" t="s">
        <v>50</v>
      </c>
      <c r="D358" s="49">
        <v>4047</v>
      </c>
    </row>
    <row r="359" spans="1:4">
      <c r="A359" s="49">
        <v>2007</v>
      </c>
      <c r="B359" s="49" t="s">
        <v>33</v>
      </c>
      <c r="C359" s="49" t="s">
        <v>50</v>
      </c>
      <c r="D359" s="49">
        <v>3588</v>
      </c>
    </row>
    <row r="360" spans="1:4">
      <c r="A360" s="49">
        <v>2008</v>
      </c>
      <c r="B360" s="49" t="s">
        <v>33</v>
      </c>
      <c r="C360" s="49" t="s">
        <v>50</v>
      </c>
      <c r="D360" s="49">
        <v>3473</v>
      </c>
    </row>
    <row r="361" spans="1:4">
      <c r="A361" s="49">
        <v>2009</v>
      </c>
      <c r="B361" s="49" t="s">
        <v>33</v>
      </c>
      <c r="C361" s="49" t="s">
        <v>50</v>
      </c>
      <c r="D361" s="49">
        <v>3587</v>
      </c>
    </row>
    <row r="362" spans="1:4">
      <c r="A362" s="49">
        <v>2010</v>
      </c>
      <c r="B362" s="49" t="s">
        <v>33</v>
      </c>
      <c r="C362" s="49" t="s">
        <v>50</v>
      </c>
      <c r="D362" s="49">
        <v>4542</v>
      </c>
    </row>
    <row r="363" spans="1:4">
      <c r="A363" s="49">
        <v>2000</v>
      </c>
      <c r="B363" s="49" t="s">
        <v>33</v>
      </c>
      <c r="C363" s="49" t="s">
        <v>51</v>
      </c>
      <c r="D363" s="49">
        <v>228</v>
      </c>
    </row>
    <row r="364" spans="1:4">
      <c r="A364" s="49">
        <v>2001</v>
      </c>
      <c r="B364" s="49" t="s">
        <v>33</v>
      </c>
      <c r="C364" s="49" t="s">
        <v>51</v>
      </c>
      <c r="D364" s="49">
        <v>289</v>
      </c>
    </row>
    <row r="365" spans="1:4">
      <c r="A365" s="49">
        <v>2002</v>
      </c>
      <c r="B365" s="49" t="s">
        <v>33</v>
      </c>
      <c r="C365" s="49" t="s">
        <v>51</v>
      </c>
      <c r="D365" s="49">
        <v>120</v>
      </c>
    </row>
    <row r="366" spans="1:4">
      <c r="A366" s="49">
        <v>2003</v>
      </c>
      <c r="B366" s="49" t="s">
        <v>33</v>
      </c>
      <c r="C366" s="49" t="s">
        <v>51</v>
      </c>
      <c r="D366" s="49">
        <v>118</v>
      </c>
    </row>
    <row r="367" spans="1:4">
      <c r="A367" s="49">
        <v>2004</v>
      </c>
      <c r="B367" s="49" t="s">
        <v>33</v>
      </c>
      <c r="C367" s="49" t="s">
        <v>51</v>
      </c>
      <c r="D367" s="49">
        <v>177</v>
      </c>
    </row>
    <row r="368" spans="1:4">
      <c r="A368" s="49">
        <v>2005</v>
      </c>
      <c r="B368" s="49" t="s">
        <v>33</v>
      </c>
      <c r="C368" s="49" t="s">
        <v>51</v>
      </c>
      <c r="D368" s="49">
        <v>195</v>
      </c>
    </row>
    <row r="369" spans="1:4">
      <c r="A369" s="49">
        <v>2006</v>
      </c>
      <c r="B369" s="49" t="s">
        <v>33</v>
      </c>
      <c r="C369" s="49" t="s">
        <v>51</v>
      </c>
      <c r="D369" s="49">
        <v>267</v>
      </c>
    </row>
    <row r="370" spans="1:4">
      <c r="A370" s="49">
        <v>2007</v>
      </c>
      <c r="B370" s="49" t="s">
        <v>33</v>
      </c>
      <c r="C370" s="49" t="s">
        <v>51</v>
      </c>
      <c r="D370" s="49">
        <v>309</v>
      </c>
    </row>
    <row r="371" spans="1:4">
      <c r="A371" s="49">
        <v>2008</v>
      </c>
      <c r="B371" s="49" t="s">
        <v>33</v>
      </c>
      <c r="C371" s="49" t="s">
        <v>51</v>
      </c>
      <c r="D371" s="49">
        <v>380</v>
      </c>
    </row>
    <row r="372" spans="1:4">
      <c r="A372" s="49">
        <v>2009</v>
      </c>
      <c r="B372" s="49" t="s">
        <v>33</v>
      </c>
      <c r="C372" s="49" t="s">
        <v>51</v>
      </c>
      <c r="D372" s="49">
        <v>383</v>
      </c>
    </row>
    <row r="373" spans="1:4">
      <c r="A373" s="49">
        <v>2010</v>
      </c>
      <c r="B373" s="49" t="s">
        <v>33</v>
      </c>
      <c r="C373" s="49" t="s">
        <v>51</v>
      </c>
      <c r="D373" s="49">
        <v>406</v>
      </c>
    </row>
    <row r="374" spans="1:4">
      <c r="A374" s="49">
        <v>2000</v>
      </c>
      <c r="B374" s="49" t="s">
        <v>33</v>
      </c>
      <c r="C374" s="49" t="s">
        <v>52</v>
      </c>
      <c r="D374" s="49">
        <v>30</v>
      </c>
    </row>
    <row r="375" spans="1:4">
      <c r="A375" s="49">
        <v>2001</v>
      </c>
      <c r="B375" s="49" t="s">
        <v>33</v>
      </c>
      <c r="C375" s="49" t="s">
        <v>52</v>
      </c>
      <c r="D375" s="49">
        <v>26</v>
      </c>
    </row>
    <row r="376" spans="1:4">
      <c r="A376" s="49">
        <v>2002</v>
      </c>
      <c r="B376" s="49" t="s">
        <v>33</v>
      </c>
      <c r="C376" s="49" t="s">
        <v>52</v>
      </c>
      <c r="D376" s="49">
        <v>40</v>
      </c>
    </row>
    <row r="377" spans="1:4">
      <c r="A377" s="49">
        <v>2003</v>
      </c>
      <c r="B377" s="49" t="s">
        <v>33</v>
      </c>
      <c r="C377" s="49" t="s">
        <v>52</v>
      </c>
      <c r="D377" s="49">
        <v>32</v>
      </c>
    </row>
    <row r="378" spans="1:4">
      <c r="A378" s="49">
        <v>2004</v>
      </c>
      <c r="B378" s="49" t="s">
        <v>33</v>
      </c>
      <c r="C378" s="49" t="s">
        <v>52</v>
      </c>
      <c r="D378" s="49">
        <v>28</v>
      </c>
    </row>
    <row r="379" spans="1:4">
      <c r="A379" s="49">
        <v>2005</v>
      </c>
      <c r="B379" s="49" t="s">
        <v>33</v>
      </c>
      <c r="C379" s="49" t="s">
        <v>52</v>
      </c>
      <c r="D379" s="49">
        <v>19</v>
      </c>
    </row>
    <row r="380" spans="1:4">
      <c r="A380" s="49">
        <v>2006</v>
      </c>
      <c r="B380" s="49" t="s">
        <v>33</v>
      </c>
      <c r="C380" s="49" t="s">
        <v>52</v>
      </c>
      <c r="D380" s="49">
        <v>38</v>
      </c>
    </row>
    <row r="381" spans="1:4">
      <c r="A381" s="49">
        <v>2007</v>
      </c>
      <c r="B381" s="49" t="s">
        <v>33</v>
      </c>
      <c r="C381" s="49" t="s">
        <v>52</v>
      </c>
      <c r="D381" s="49">
        <v>66</v>
      </c>
    </row>
    <row r="382" spans="1:4">
      <c r="A382" s="49">
        <v>2008</v>
      </c>
      <c r="B382" s="49" t="s">
        <v>33</v>
      </c>
      <c r="C382" s="49" t="s">
        <v>52</v>
      </c>
      <c r="D382" s="49">
        <v>76</v>
      </c>
    </row>
    <row r="383" spans="1:4">
      <c r="A383" s="49">
        <v>2009</v>
      </c>
      <c r="B383" s="49" t="s">
        <v>33</v>
      </c>
      <c r="C383" s="49" t="s">
        <v>52</v>
      </c>
      <c r="D383" s="49">
        <v>94</v>
      </c>
    </row>
    <row r="384" spans="1:4">
      <c r="A384" s="49">
        <v>2010</v>
      </c>
      <c r="B384" s="49" t="s">
        <v>33</v>
      </c>
      <c r="C384" s="49" t="s">
        <v>52</v>
      </c>
      <c r="D384" s="49">
        <v>94</v>
      </c>
    </row>
    <row r="385" spans="1:4">
      <c r="A385" s="49">
        <v>2000</v>
      </c>
      <c r="B385" s="49" t="s">
        <v>33</v>
      </c>
      <c r="C385" s="49" t="s">
        <v>53</v>
      </c>
      <c r="D385" s="49">
        <v>3103</v>
      </c>
    </row>
    <row r="386" spans="1:4">
      <c r="A386" s="49">
        <v>2001</v>
      </c>
      <c r="B386" s="49" t="s">
        <v>33</v>
      </c>
      <c r="C386" s="49" t="s">
        <v>53</v>
      </c>
      <c r="D386" s="49">
        <v>3053</v>
      </c>
    </row>
    <row r="387" spans="1:4">
      <c r="A387" s="49">
        <v>2002</v>
      </c>
      <c r="B387" s="49" t="s">
        <v>33</v>
      </c>
      <c r="C387" s="49" t="s">
        <v>53</v>
      </c>
      <c r="D387" s="49">
        <v>3132</v>
      </c>
    </row>
    <row r="388" spans="1:4">
      <c r="A388" s="49">
        <v>2003</v>
      </c>
      <c r="B388" s="49" t="s">
        <v>33</v>
      </c>
      <c r="C388" s="49" t="s">
        <v>53</v>
      </c>
      <c r="D388" s="49">
        <v>3484</v>
      </c>
    </row>
    <row r="389" spans="1:4">
      <c r="A389" s="49">
        <v>2004</v>
      </c>
      <c r="B389" s="49" t="s">
        <v>33</v>
      </c>
      <c r="C389" s="49" t="s">
        <v>53</v>
      </c>
      <c r="D389" s="49">
        <v>3314</v>
      </c>
    </row>
    <row r="390" spans="1:4">
      <c r="A390" s="49">
        <v>2005</v>
      </c>
      <c r="B390" s="49" t="s">
        <v>33</v>
      </c>
      <c r="C390" s="49" t="s">
        <v>53</v>
      </c>
      <c r="D390" s="49">
        <v>3305</v>
      </c>
    </row>
    <row r="391" spans="1:4">
      <c r="A391" s="49">
        <v>2006</v>
      </c>
      <c r="B391" s="49" t="s">
        <v>33</v>
      </c>
      <c r="C391" s="49" t="s">
        <v>53</v>
      </c>
      <c r="D391" s="49">
        <v>4655</v>
      </c>
    </row>
    <row r="392" spans="1:4">
      <c r="A392" s="49">
        <v>2007</v>
      </c>
      <c r="B392" s="49" t="s">
        <v>33</v>
      </c>
      <c r="C392" s="49" t="s">
        <v>53</v>
      </c>
      <c r="D392" s="49">
        <v>5053</v>
      </c>
    </row>
    <row r="393" spans="1:4">
      <c r="A393" s="49">
        <v>2008</v>
      </c>
      <c r="B393" s="49" t="s">
        <v>33</v>
      </c>
      <c r="C393" s="49" t="s">
        <v>53</v>
      </c>
      <c r="D393" s="49">
        <v>5146</v>
      </c>
    </row>
    <row r="394" spans="1:4">
      <c r="A394" s="49">
        <v>2009</v>
      </c>
      <c r="B394" s="49" t="s">
        <v>33</v>
      </c>
      <c r="C394" s="49" t="s">
        <v>53</v>
      </c>
      <c r="D394" s="49">
        <v>5534</v>
      </c>
    </row>
    <row r="395" spans="1:4">
      <c r="A395" s="49">
        <v>2010</v>
      </c>
      <c r="B395" s="49" t="s">
        <v>33</v>
      </c>
      <c r="C395" s="49" t="s">
        <v>53</v>
      </c>
      <c r="D395" s="49">
        <v>5783</v>
      </c>
    </row>
    <row r="396" spans="1:4">
      <c r="A396" s="49">
        <v>2000</v>
      </c>
      <c r="B396" s="49" t="s">
        <v>33</v>
      </c>
      <c r="C396" s="49" t="s">
        <v>54</v>
      </c>
      <c r="D396" s="49">
        <v>1288</v>
      </c>
    </row>
    <row r="397" spans="1:4">
      <c r="A397" s="49">
        <v>2001</v>
      </c>
      <c r="B397" s="49" t="s">
        <v>33</v>
      </c>
      <c r="C397" s="49" t="s">
        <v>54</v>
      </c>
      <c r="D397" s="49">
        <v>2630</v>
      </c>
    </row>
    <row r="398" spans="1:4">
      <c r="A398" s="49">
        <v>2002</v>
      </c>
      <c r="B398" s="49" t="s">
        <v>33</v>
      </c>
      <c r="C398" s="49" t="s">
        <v>54</v>
      </c>
      <c r="D398" s="49">
        <v>1701</v>
      </c>
    </row>
    <row r="399" spans="1:4">
      <c r="A399" s="49">
        <v>2003</v>
      </c>
      <c r="B399" s="49" t="s">
        <v>33</v>
      </c>
      <c r="C399" s="49" t="s">
        <v>54</v>
      </c>
      <c r="D399" s="49">
        <v>1851</v>
      </c>
    </row>
    <row r="400" spans="1:4">
      <c r="A400" s="49">
        <v>2004</v>
      </c>
      <c r="B400" s="49" t="s">
        <v>33</v>
      </c>
      <c r="C400" s="49" t="s">
        <v>54</v>
      </c>
      <c r="D400" s="49">
        <v>1900</v>
      </c>
    </row>
    <row r="401" spans="1:4">
      <c r="A401" s="49">
        <v>2005</v>
      </c>
      <c r="B401" s="49" t="s">
        <v>33</v>
      </c>
      <c r="C401" s="49" t="s">
        <v>54</v>
      </c>
      <c r="D401" s="49">
        <v>1903</v>
      </c>
    </row>
    <row r="402" spans="1:4">
      <c r="A402" s="49">
        <v>2006</v>
      </c>
      <c r="B402" s="49" t="s">
        <v>33</v>
      </c>
      <c r="C402" s="49" t="s">
        <v>54</v>
      </c>
      <c r="D402" s="49">
        <v>2073</v>
      </c>
    </row>
    <row r="403" spans="1:4">
      <c r="A403" s="49">
        <v>2007</v>
      </c>
      <c r="B403" s="49" t="s">
        <v>33</v>
      </c>
      <c r="C403" s="49" t="s">
        <v>54</v>
      </c>
      <c r="D403" s="49">
        <v>2419</v>
      </c>
    </row>
    <row r="404" spans="1:4">
      <c r="A404" s="49">
        <v>2008</v>
      </c>
      <c r="B404" s="49" t="s">
        <v>33</v>
      </c>
      <c r="C404" s="49" t="s">
        <v>54</v>
      </c>
      <c r="D404" s="49">
        <v>2174</v>
      </c>
    </row>
    <row r="405" spans="1:4">
      <c r="A405" s="49">
        <v>2009</v>
      </c>
      <c r="B405" s="49" t="s">
        <v>33</v>
      </c>
      <c r="C405" s="49" t="s">
        <v>54</v>
      </c>
      <c r="D405" s="49">
        <v>2277</v>
      </c>
    </row>
    <row r="406" spans="1:4">
      <c r="A406" s="49">
        <v>2010</v>
      </c>
      <c r="B406" s="49" t="s">
        <v>33</v>
      </c>
      <c r="C406" s="49" t="s">
        <v>54</v>
      </c>
      <c r="D406" s="49">
        <v>2398</v>
      </c>
    </row>
    <row r="407" spans="1:4">
      <c r="A407" s="49">
        <v>2000</v>
      </c>
      <c r="B407" s="49" t="s">
        <v>33</v>
      </c>
      <c r="C407" s="49" t="s">
        <v>55</v>
      </c>
    </row>
    <row r="408" spans="1:4">
      <c r="A408" s="49">
        <v>2001</v>
      </c>
      <c r="B408" s="49" t="s">
        <v>33</v>
      </c>
      <c r="C408" s="49" t="s">
        <v>55</v>
      </c>
      <c r="D408" s="49">
        <v>1102</v>
      </c>
    </row>
    <row r="409" spans="1:4">
      <c r="A409" s="49">
        <v>2002</v>
      </c>
      <c r="B409" s="49" t="s">
        <v>33</v>
      </c>
      <c r="C409" s="49" t="s">
        <v>55</v>
      </c>
    </row>
    <row r="410" spans="1:4">
      <c r="A410" s="49">
        <v>2003</v>
      </c>
      <c r="B410" s="49" t="s">
        <v>33</v>
      </c>
      <c r="C410" s="49" t="s">
        <v>55</v>
      </c>
    </row>
    <row r="411" spans="1:4">
      <c r="A411" s="49">
        <v>2004</v>
      </c>
      <c r="B411" s="49" t="s">
        <v>33</v>
      </c>
      <c r="C411" s="49" t="s">
        <v>55</v>
      </c>
    </row>
    <row r="412" spans="1:4">
      <c r="A412" s="49">
        <v>2005</v>
      </c>
      <c r="B412" s="49" t="s">
        <v>33</v>
      </c>
      <c r="C412" s="49" t="s">
        <v>55</v>
      </c>
    </row>
    <row r="413" spans="1:4">
      <c r="A413" s="49">
        <v>2006</v>
      </c>
      <c r="B413" s="49" t="s">
        <v>33</v>
      </c>
      <c r="C413" s="49" t="s">
        <v>55</v>
      </c>
    </row>
    <row r="414" spans="1:4">
      <c r="A414" s="49">
        <v>2007</v>
      </c>
      <c r="B414" s="49" t="s">
        <v>33</v>
      </c>
      <c r="C414" s="49" t="s">
        <v>55</v>
      </c>
    </row>
    <row r="415" spans="1:4">
      <c r="A415" s="49">
        <v>2008</v>
      </c>
      <c r="B415" s="49" t="s">
        <v>33</v>
      </c>
      <c r="C415" s="49" t="s">
        <v>55</v>
      </c>
    </row>
    <row r="416" spans="1:4">
      <c r="A416" s="49">
        <v>2009</v>
      </c>
      <c r="B416" s="49" t="s">
        <v>33</v>
      </c>
      <c r="C416" s="49" t="s">
        <v>55</v>
      </c>
    </row>
    <row r="417" spans="1:4">
      <c r="A417" s="49">
        <v>2010</v>
      </c>
      <c r="B417" s="49" t="s">
        <v>33</v>
      </c>
      <c r="C417" s="49" t="s">
        <v>55</v>
      </c>
    </row>
    <row r="418" spans="1:4">
      <c r="A418" s="49">
        <v>2000</v>
      </c>
      <c r="B418" s="49" t="s">
        <v>33</v>
      </c>
      <c r="C418" s="49" t="s">
        <v>56</v>
      </c>
    </row>
    <row r="419" spans="1:4">
      <c r="A419" s="49">
        <v>2001</v>
      </c>
      <c r="B419" s="49" t="s">
        <v>33</v>
      </c>
      <c r="C419" s="49" t="s">
        <v>56</v>
      </c>
    </row>
    <row r="420" spans="1:4">
      <c r="A420" s="49">
        <v>2002</v>
      </c>
      <c r="B420" s="49" t="s">
        <v>33</v>
      </c>
      <c r="C420" s="49" t="s">
        <v>56</v>
      </c>
    </row>
    <row r="421" spans="1:4">
      <c r="A421" s="49">
        <v>2003</v>
      </c>
      <c r="B421" s="49" t="s">
        <v>33</v>
      </c>
      <c r="C421" s="49" t="s">
        <v>56</v>
      </c>
    </row>
    <row r="422" spans="1:4">
      <c r="A422" s="49">
        <v>2004</v>
      </c>
      <c r="B422" s="49" t="s">
        <v>33</v>
      </c>
      <c r="C422" s="49" t="s">
        <v>56</v>
      </c>
    </row>
    <row r="423" spans="1:4">
      <c r="A423" s="49">
        <v>2005</v>
      </c>
      <c r="B423" s="49" t="s">
        <v>33</v>
      </c>
      <c r="C423" s="49" t="s">
        <v>56</v>
      </c>
    </row>
    <row r="424" spans="1:4">
      <c r="A424" s="49">
        <v>2006</v>
      </c>
      <c r="B424" s="49" t="s">
        <v>33</v>
      </c>
      <c r="C424" s="49" t="s">
        <v>56</v>
      </c>
    </row>
    <row r="425" spans="1:4">
      <c r="A425" s="49">
        <v>2007</v>
      </c>
      <c r="B425" s="49" t="s">
        <v>33</v>
      </c>
      <c r="C425" s="49" t="s">
        <v>56</v>
      </c>
    </row>
    <row r="426" spans="1:4">
      <c r="A426" s="49">
        <v>2008</v>
      </c>
      <c r="B426" s="49" t="s">
        <v>33</v>
      </c>
      <c r="C426" s="49" t="s">
        <v>56</v>
      </c>
    </row>
    <row r="427" spans="1:4">
      <c r="A427" s="49">
        <v>2009</v>
      </c>
      <c r="B427" s="49" t="s">
        <v>33</v>
      </c>
      <c r="C427" s="49" t="s">
        <v>56</v>
      </c>
    </row>
    <row r="428" spans="1:4">
      <c r="A428" s="49">
        <v>2010</v>
      </c>
      <c r="B428" s="49" t="s">
        <v>33</v>
      </c>
      <c r="C428" s="49" t="s">
        <v>56</v>
      </c>
    </row>
    <row r="429" spans="1:4">
      <c r="A429" s="49">
        <v>2001</v>
      </c>
      <c r="B429" s="49" t="s">
        <v>33</v>
      </c>
      <c r="C429" s="49" t="s">
        <v>57</v>
      </c>
      <c r="D429" s="49">
        <v>61</v>
      </c>
    </row>
    <row r="430" spans="1:4">
      <c r="A430" s="49">
        <v>2002</v>
      </c>
      <c r="B430" s="49" t="s">
        <v>33</v>
      </c>
      <c r="C430" s="49" t="s">
        <v>57</v>
      </c>
      <c r="D430" s="49">
        <v>54</v>
      </c>
    </row>
    <row r="431" spans="1:4">
      <c r="A431" s="49">
        <v>2003</v>
      </c>
      <c r="B431" s="49" t="s">
        <v>33</v>
      </c>
      <c r="C431" s="49" t="s">
        <v>57</v>
      </c>
      <c r="D431" s="49">
        <v>38</v>
      </c>
    </row>
    <row r="432" spans="1:4">
      <c r="A432" s="49">
        <v>2004</v>
      </c>
      <c r="B432" s="49" t="s">
        <v>33</v>
      </c>
      <c r="C432" s="49" t="s">
        <v>57</v>
      </c>
      <c r="D432" s="49">
        <v>81</v>
      </c>
    </row>
    <row r="433" spans="1:4">
      <c r="A433" s="49">
        <v>2005</v>
      </c>
      <c r="B433" s="49" t="s">
        <v>33</v>
      </c>
      <c r="C433" s="49" t="s">
        <v>57</v>
      </c>
      <c r="D433" s="49">
        <v>73</v>
      </c>
    </row>
    <row r="434" spans="1:4">
      <c r="A434" s="49">
        <v>2006</v>
      </c>
      <c r="B434" s="49" t="s">
        <v>33</v>
      </c>
      <c r="C434" s="49" t="s">
        <v>57</v>
      </c>
      <c r="D434" s="49">
        <v>16</v>
      </c>
    </row>
    <row r="435" spans="1:4">
      <c r="A435" s="49">
        <v>2007</v>
      </c>
      <c r="B435" s="49" t="s">
        <v>33</v>
      </c>
      <c r="C435" s="49" t="s">
        <v>57</v>
      </c>
      <c r="D435" s="49">
        <v>29</v>
      </c>
    </row>
    <row r="436" spans="1:4">
      <c r="A436" s="49">
        <v>2008</v>
      </c>
      <c r="B436" s="49" t="s">
        <v>33</v>
      </c>
      <c r="C436" s="49" t="s">
        <v>57</v>
      </c>
      <c r="D436" s="49">
        <v>65</v>
      </c>
    </row>
    <row r="437" spans="1:4">
      <c r="A437" s="49">
        <v>2009</v>
      </c>
      <c r="B437" s="49" t="s">
        <v>33</v>
      </c>
      <c r="C437" s="49" t="s">
        <v>57</v>
      </c>
      <c r="D437" s="49">
        <v>19</v>
      </c>
    </row>
    <row r="438" spans="1:4">
      <c r="A438" s="49">
        <v>2010</v>
      </c>
      <c r="B438" s="49" t="s">
        <v>33</v>
      </c>
      <c r="C438" s="49" t="s">
        <v>57</v>
      </c>
      <c r="D438" s="49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43 - On campus FTE of Gra</vt:lpstr>
      <vt:lpstr>Pivot</vt:lpstr>
      <vt:lpstr>data</vt:lpstr>
      <vt:lpstr>'Table 43 - On campus FTE of Gra'!Print_Area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echamber</cp:lastModifiedBy>
  <cp:lastPrinted>2008-04-07T14:14:49Z</cp:lastPrinted>
  <dcterms:created xsi:type="dcterms:W3CDTF">2003-06-16T22:17:15Z</dcterms:created>
  <dcterms:modified xsi:type="dcterms:W3CDTF">2011-08-18T20:35:30Z</dcterms:modified>
</cp:coreProperties>
</file>