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env\Desktop\"/>
    </mc:Choice>
  </mc:AlternateContent>
  <bookViews>
    <workbookView xWindow="360" yWindow="75" windowWidth="20940" windowHeight="9855"/>
  </bookViews>
  <sheets>
    <sheet name="Total Compensation" sheetId="1" r:id="rId1"/>
    <sheet name="Data for Pie Chart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10" i="1" l="1"/>
  <c r="B5" i="2" s="1"/>
  <c r="A10" i="1" l="1"/>
  <c r="C6" i="1" l="1"/>
  <c r="B1" i="2" l="1"/>
  <c r="A2" i="2"/>
  <c r="B22" i="1"/>
  <c r="B16" i="1"/>
  <c r="B4" i="2" s="1"/>
  <c r="A16" i="1"/>
  <c r="B3" i="2" s="1"/>
  <c r="C13" i="1"/>
  <c r="B13" i="1"/>
  <c r="B10" i="1"/>
  <c r="B6" i="1"/>
  <c r="B6" i="2" l="1"/>
  <c r="B11" i="2" s="1"/>
  <c r="C19" i="1"/>
  <c r="A19" i="1"/>
  <c r="B19" i="1"/>
  <c r="B23" i="1"/>
  <c r="C11" i="2" l="1"/>
  <c r="G6" i="1"/>
  <c r="C12" i="2"/>
  <c r="C13" i="2" l="1"/>
</calcChain>
</file>

<file path=xl/sharedStrings.xml><?xml version="1.0" encoding="utf-8"?>
<sst xmlns="http://schemas.openxmlformats.org/spreadsheetml/2006/main" count="36" uniqueCount="36">
  <si>
    <t>N</t>
  </si>
  <si>
    <t>Y</t>
  </si>
  <si>
    <t>Your Hourly Rate:</t>
  </si>
  <si>
    <t>Your Annual Pay:</t>
  </si>
  <si>
    <t>Total Salary and Benefit Compensation Package:</t>
  </si>
  <si>
    <t>Total Salary and Benefit Compensation Package</t>
  </si>
  <si>
    <t>ANNUAL LEAVE EARNINGS BASED ON 8.00 HOURS LEAVE</t>
  </si>
  <si>
    <t>SICK LEAVE EARNINGS BASED ON 8.00 HOURS LEAVE</t>
  </si>
  <si>
    <t>HOLIDAY EARNINGS BASED ON 8.00 HOUR HOLIDAY</t>
  </si>
  <si>
    <t>WAGES (monthly):</t>
  </si>
  <si>
    <t>BENEFITS (monthly):</t>
  </si>
  <si>
    <t>MONTHLY SALARY</t>
  </si>
  <si>
    <t>OTHER (LTD, BASIC LIFE, RETIREE BASIC LIFE, MEDICARE)</t>
  </si>
  <si>
    <t>diff</t>
  </si>
  <si>
    <t>OTHER BENEFITS                                (STATE'S COST NOT REFLECTED HERE)</t>
  </si>
  <si>
    <t>Annual State Investment in Pay &amp; Benefits</t>
  </si>
  <si>
    <t>Your Monthly Pay (Before Deductions):</t>
  </si>
  <si>
    <t>Monthly Hours of Annual (Vacation) Leave Accrual:</t>
  </si>
  <si>
    <t>Medical Insurance</t>
  </si>
  <si>
    <t>Medicare                         (1.45%)</t>
  </si>
  <si>
    <t>Long-Term Disability     (.475%)</t>
  </si>
  <si>
    <t>Social Security                (6.2%)**</t>
  </si>
  <si>
    <t>Monthly Hours of Sick Leave Accrual:</t>
  </si>
  <si>
    <t>The information below reflects the amount the state pays each month for an employee with the indicated monthly salary in order to provide these valuable benefits:</t>
  </si>
  <si>
    <t xml:space="preserve">Your total compensation with state employment is more than the dollars you receive in your paycheck.  The State of Missouri offers a comprehensive benefit package.  When considering state employment, it is important to understand the value of the standard state benefit package.  </t>
  </si>
  <si>
    <t>Retiree Basic Life Insurance                                (.115%)</t>
  </si>
  <si>
    <t>*This is the contribution rate for positions within the Department of  Economic Development</t>
  </si>
  <si>
    <t>Basic Life Insurance (.315%)</t>
  </si>
  <si>
    <t>**For 2018, there is an annual salary cap of $128,400.  Contributions are not made on earnings beyond the annual salary cap.</t>
  </si>
  <si>
    <t>Retirement                     (20.21%)*</t>
  </si>
  <si>
    <t xml:space="preserve">RETIREE MED INS </t>
  </si>
  <si>
    <t>RETIREMENT</t>
  </si>
  <si>
    <t>SOCIAL SECURITY</t>
  </si>
  <si>
    <t>Retiree Medical Insurance                                          (4.33%)</t>
  </si>
  <si>
    <t>Examples include:  Parental Leave, Dental &amp; Vision Insurance, Employee Assistance Program, Cafeteria Plan, Universal Life Insurance, training opportunities, flexible schedule, etc.</t>
  </si>
  <si>
    <t>Based upon your personal benefit decisions, your exact benefit value may vary.  This reflects the value based upon the standard employee benefits.  Where indicated, some costs are a percentage of pay while others are a flat dollar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</si>
</sst>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</borders>
  <cellStyleXfs count="1">
    <xf numFmtId="0" fontId="0" fillId="0" borderId="0"/>
  </cellStyleXfs>
  <cellXfs count="57">
    <xf numFmtId="0" fontId="0" fillId="0" borderId="0" xfId="0"/>
    <xf numFmtId="7" fontId="0" fillId="0" borderId="0" xfId="0" applyNumberFormat="1"/>
    <xf numFmtId="0" fontId="1" fillId="0" borderId="0" xfId="0" applyFont="1"/>
    <xf numFmtId="44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3" fillId="3" borderId="5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64" fontId="4" fillId="0" borderId="21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2" borderId="11" xfId="0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82673455570716E-3"/>
          <c:y val="0.1872410408532732"/>
          <c:w val="0.48490433395472265"/>
          <c:h val="0.76026552082651722"/>
        </c:manualLayout>
      </c:layout>
      <c:pieChart>
        <c:varyColors val="1"/>
        <c:ser>
          <c:idx val="0"/>
          <c:order val="0"/>
          <c:spPr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9158-40EE-8A29-71BB21698161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58-40EE-8A29-71BB21698161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158-40EE-8A29-71BB21698161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58-40EE-8A29-71BB21698161}"/>
              </c:ext>
            </c:extLst>
          </c:dPt>
          <c:dPt>
            <c:idx val="4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158-40EE-8A29-71BB21698161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58-40EE-8A29-71BB2169816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for Pie Chart'!$A$1:$A$6</c:f>
              <c:strCache>
                <c:ptCount val="6"/>
                <c:pt idx="0">
                  <c:v>MONTHLY SALARY</c:v>
                </c:pt>
                <c:pt idx="1">
                  <c:v>MEDICAL INSURANCE</c:v>
                </c:pt>
                <c:pt idx="2">
                  <c:v>RETIREMENT</c:v>
                </c:pt>
                <c:pt idx="3">
                  <c:v>SOCIAL SECURITY</c:v>
                </c:pt>
                <c:pt idx="4">
                  <c:v>RETIREE MED INS </c:v>
                </c:pt>
                <c:pt idx="5">
                  <c:v>OTHER (LTD, BASIC LIFE, RETIREE BASIC LIFE, MEDICARE)</c:v>
                </c:pt>
              </c:strCache>
            </c:strRef>
          </c:cat>
          <c:val>
            <c:numRef>
              <c:f>'Data for Pie Chart'!$B$1:$B$6</c:f>
              <c:numCache>
                <c:formatCode>"$"#,##0.00_);\("$"#,##0.00\)</c:formatCode>
                <c:ptCount val="6"/>
                <c:pt idx="0">
                  <c:v>2916.6669999999999</c:v>
                </c:pt>
                <c:pt idx="1">
                  <c:v>402</c:v>
                </c:pt>
                <c:pt idx="2">
                  <c:v>567.29173149999997</c:v>
                </c:pt>
                <c:pt idx="3">
                  <c:v>180.83335399999999</c:v>
                </c:pt>
                <c:pt idx="4">
                  <c:v>126.29168109999999</c:v>
                </c:pt>
                <c:pt idx="5" formatCode="_(&quot;$&quot;* #,##0.00_);_(&quot;$&quot;* \(#,##0.00\);_(&quot;$&quot;* &quot;-&quot;??_);_(@_)">
                  <c:v>68.833341199999992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58-40EE-8A29-71BB216981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txPr>
          <a:bodyPr/>
          <a:lstStyle/>
          <a:p>
            <a:pPr rtl="0"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58262357065506676"/>
          <c:y val="0.15842589841817573"/>
          <c:w val="0.41271442468292868"/>
          <c:h val="0.73806838385814866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8</xdr:row>
      <xdr:rowOff>28576</xdr:rowOff>
    </xdr:from>
    <xdr:to>
      <xdr:col>7</xdr:col>
      <xdr:colOff>1758950</xdr:colOff>
      <xdr:row>21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vdfilp1930.state.mo.us\DE\Users\rachel.potts\AppData\Local\Microsoft\Windows\Temporary%20Internet%20Files\Content.Outlook\FCVO7FYX\Total-Compensation-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Data"/>
      <sheetName val="Employee Data for Pie"/>
    </sheetNames>
    <sheetDataSet>
      <sheetData sheetId="0">
        <row r="8">
          <cell r="A8" t="str">
            <v>MEDICAL INSURANCE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G29" sqref="G29"/>
    </sheetView>
  </sheetViews>
  <sheetFormatPr defaultColWidth="27.140625" defaultRowHeight="18.75" x14ac:dyDescent="0.3"/>
  <cols>
    <col min="1" max="4" width="23.85546875" style="4" customWidth="1"/>
    <col min="5" max="5" width="2.140625" style="4" customWidth="1"/>
    <col min="6" max="6" width="27.140625" style="4" customWidth="1"/>
    <col min="7" max="16384" width="27.140625" style="4"/>
  </cols>
  <sheetData>
    <row r="1" spans="1:8" ht="33.75" x14ac:dyDescent="0.5">
      <c r="A1" s="50" t="s">
        <v>5</v>
      </c>
      <c r="B1" s="50"/>
      <c r="C1" s="50"/>
      <c r="D1" s="50"/>
      <c r="E1" s="50"/>
      <c r="F1" s="50"/>
      <c r="G1" s="50"/>
      <c r="H1" s="50"/>
    </row>
    <row r="2" spans="1:8" s="13" customFormat="1" ht="21" x14ac:dyDescent="0.35"/>
    <row r="3" spans="1:8" ht="60.75" customHeight="1" x14ac:dyDescent="0.5">
      <c r="A3" s="45" t="s">
        <v>24</v>
      </c>
      <c r="B3" s="46"/>
      <c r="C3" s="46"/>
      <c r="D3" s="46"/>
      <c r="E3" s="46"/>
      <c r="F3" s="46"/>
      <c r="G3" s="46"/>
      <c r="H3" s="46"/>
    </row>
    <row r="4" spans="1:8" s="15" customFormat="1" ht="21.75" thickBot="1" x14ac:dyDescent="0.4">
      <c r="A4" s="14"/>
      <c r="B4" s="14"/>
      <c r="C4" s="14"/>
      <c r="D4" s="14"/>
      <c r="E4" s="14"/>
      <c r="F4" s="14"/>
      <c r="G4" s="14"/>
      <c r="H4" s="14"/>
    </row>
    <row r="5" spans="1:8" s="9" customFormat="1" ht="56.25" x14ac:dyDescent="0.3">
      <c r="A5" s="10" t="s">
        <v>16</v>
      </c>
      <c r="B5" s="6" t="s">
        <v>2</v>
      </c>
      <c r="C5" s="6" t="s">
        <v>3</v>
      </c>
      <c r="D5" s="33" t="s">
        <v>22</v>
      </c>
      <c r="F5" s="10" t="s">
        <v>17</v>
      </c>
      <c r="G5" s="7" t="s">
        <v>4</v>
      </c>
    </row>
    <row r="6" spans="1:8" s="9" customFormat="1" ht="19.5" thickBot="1" x14ac:dyDescent="0.35">
      <c r="A6" s="8">
        <v>2916.6669999999999</v>
      </c>
      <c r="B6" s="11">
        <f>C6/2080</f>
        <v>16.826924999999999</v>
      </c>
      <c r="C6" s="11">
        <f>A6*12</f>
        <v>35000.004000000001</v>
      </c>
      <c r="D6" s="34">
        <v>10</v>
      </c>
      <c r="E6" s="32"/>
      <c r="F6" s="35">
        <v>10</v>
      </c>
      <c r="G6" s="12">
        <f>B23*12+C6</f>
        <v>51143.005293599999</v>
      </c>
    </row>
    <row r="7" spans="1:8" s="16" customFormat="1" ht="26.25" x14ac:dyDescent="0.4">
      <c r="A7" s="44"/>
      <c r="B7" s="44"/>
      <c r="C7" s="44"/>
      <c r="D7" s="44"/>
      <c r="E7" s="44"/>
      <c r="F7" s="44"/>
      <c r="G7" s="44"/>
      <c r="H7" s="44"/>
    </row>
    <row r="8" spans="1:8" s="5" customFormat="1" ht="34.5" customHeight="1" x14ac:dyDescent="0.3">
      <c r="A8" s="47" t="s">
        <v>23</v>
      </c>
      <c r="B8" s="48"/>
      <c r="C8" s="48"/>
      <c r="D8" s="49"/>
      <c r="F8" s="53" t="s">
        <v>15</v>
      </c>
      <c r="G8" s="54"/>
      <c r="H8" s="55"/>
    </row>
    <row r="9" spans="1:8" ht="51.75" customHeight="1" x14ac:dyDescent="0.3">
      <c r="A9" s="21" t="s">
        <v>27</v>
      </c>
      <c r="B9" s="22" t="s">
        <v>25</v>
      </c>
      <c r="C9" s="22" t="s">
        <v>33</v>
      </c>
      <c r="D9" s="36" t="s">
        <v>14</v>
      </c>
      <c r="F9" s="23"/>
      <c r="G9" s="9"/>
      <c r="H9" s="27"/>
    </row>
    <row r="10" spans="1:8" x14ac:dyDescent="0.3">
      <c r="A10" s="17">
        <f>A6*0.32%</f>
        <v>9.3333344</v>
      </c>
      <c r="B10" s="18">
        <f>A6*0.115%</f>
        <v>3.35416705</v>
      </c>
      <c r="C10" s="18">
        <f>A6*4.33%</f>
        <v>126.29168109999999</v>
      </c>
      <c r="D10" s="51" t="s">
        <v>34</v>
      </c>
      <c r="F10" s="23"/>
      <c r="G10" s="9"/>
      <c r="H10" s="27"/>
    </row>
    <row r="11" spans="1:8" ht="7.5" customHeight="1" x14ac:dyDescent="0.3">
      <c r="A11" s="19"/>
      <c r="B11" s="20"/>
      <c r="C11" s="9"/>
      <c r="D11" s="52"/>
      <c r="F11" s="23"/>
      <c r="G11" s="9"/>
      <c r="H11" s="27"/>
    </row>
    <row r="12" spans="1:8" ht="51.75" customHeight="1" x14ac:dyDescent="0.3">
      <c r="A12" s="21" t="s">
        <v>18</v>
      </c>
      <c r="B12" s="22" t="s">
        <v>19</v>
      </c>
      <c r="C12" s="22" t="s">
        <v>20</v>
      </c>
      <c r="D12" s="52"/>
      <c r="F12" s="23"/>
      <c r="G12" s="9"/>
      <c r="H12" s="27"/>
    </row>
    <row r="13" spans="1:8" x14ac:dyDescent="0.3">
      <c r="A13" s="17">
        <v>402</v>
      </c>
      <c r="B13" s="18">
        <f>A6*1.45%</f>
        <v>42.291671499999993</v>
      </c>
      <c r="C13" s="18">
        <f>A6*0.475%</f>
        <v>13.854168249999999</v>
      </c>
      <c r="D13" s="52"/>
      <c r="F13" s="23"/>
      <c r="G13" s="9"/>
      <c r="H13" s="27"/>
    </row>
    <row r="14" spans="1:8" ht="7.5" customHeight="1" x14ac:dyDescent="0.3">
      <c r="A14" s="23"/>
      <c r="B14" s="9"/>
      <c r="C14" s="9"/>
      <c r="D14" s="52"/>
      <c r="F14" s="23"/>
      <c r="G14" s="9"/>
      <c r="H14" s="27"/>
    </row>
    <row r="15" spans="1:8" ht="51.75" customHeight="1" x14ac:dyDescent="0.3">
      <c r="A15" s="21" t="s">
        <v>29</v>
      </c>
      <c r="B15" s="22" t="s">
        <v>21</v>
      </c>
      <c r="C15" s="22"/>
      <c r="D15" s="52"/>
      <c r="F15" s="23"/>
      <c r="G15" s="9"/>
      <c r="H15" s="27"/>
    </row>
    <row r="16" spans="1:8" x14ac:dyDescent="0.3">
      <c r="A16" s="17">
        <f>A6*19.45%</f>
        <v>567.29173149999997</v>
      </c>
      <c r="B16" s="18">
        <f>A6*6.2%</f>
        <v>180.83335399999999</v>
      </c>
      <c r="C16" s="24"/>
      <c r="D16" s="52"/>
      <c r="F16" s="23"/>
      <c r="G16" s="9"/>
      <c r="H16" s="27"/>
    </row>
    <row r="17" spans="1:8" ht="7.5" customHeight="1" x14ac:dyDescent="0.3">
      <c r="A17" s="23"/>
      <c r="B17" s="9"/>
      <c r="C17" s="9"/>
      <c r="D17" s="52"/>
      <c r="F17" s="23"/>
      <c r="G17" s="9"/>
      <c r="H17" s="27"/>
    </row>
    <row r="18" spans="1:8" ht="51.75" customHeight="1" x14ac:dyDescent="0.3">
      <c r="A18" s="25" t="s">
        <v>6</v>
      </c>
      <c r="B18" s="26" t="s">
        <v>7</v>
      </c>
      <c r="C18" s="26" t="s">
        <v>8</v>
      </c>
      <c r="D18" s="52"/>
      <c r="F18" s="23"/>
      <c r="G18" s="9"/>
      <c r="H18" s="27"/>
    </row>
    <row r="19" spans="1:8" x14ac:dyDescent="0.3">
      <c r="A19" s="17">
        <f>B6*120/12</f>
        <v>168.26925</v>
      </c>
      <c r="B19" s="18">
        <f>B6*120/12</f>
        <v>168.26925</v>
      </c>
      <c r="C19" s="18">
        <f>B6*96/12</f>
        <v>134.61539999999999</v>
      </c>
      <c r="D19" s="52"/>
      <c r="F19" s="23"/>
      <c r="G19" s="9"/>
      <c r="H19" s="27"/>
    </row>
    <row r="20" spans="1:8" ht="7.5" customHeight="1" x14ac:dyDescent="0.3">
      <c r="A20" s="23"/>
      <c r="B20" s="9"/>
      <c r="C20" s="9"/>
      <c r="D20" s="27"/>
      <c r="F20" s="23"/>
      <c r="G20" s="9"/>
      <c r="H20" s="27"/>
    </row>
    <row r="21" spans="1:8" ht="15" customHeight="1" x14ac:dyDescent="0.3">
      <c r="A21" s="23"/>
      <c r="B21" s="9"/>
      <c r="C21" s="9"/>
      <c r="D21" s="27"/>
      <c r="F21" s="23"/>
      <c r="G21" s="9"/>
      <c r="H21" s="27"/>
    </row>
    <row r="22" spans="1:8" ht="19.5" thickBot="1" x14ac:dyDescent="0.35">
      <c r="A22" s="37" t="s">
        <v>9</v>
      </c>
      <c r="B22" s="38">
        <f>A6</f>
        <v>2916.6669999999999</v>
      </c>
      <c r="C22" s="28"/>
      <c r="D22" s="27"/>
      <c r="F22" s="23"/>
      <c r="G22" s="9"/>
      <c r="H22" s="27"/>
    </row>
    <row r="23" spans="1:8" ht="20.25" thickTop="1" thickBot="1" x14ac:dyDescent="0.35">
      <c r="A23" s="39" t="s">
        <v>10</v>
      </c>
      <c r="B23" s="40">
        <f>A10+B10+C10+A13+B13+C13+A16+B16</f>
        <v>1345.2501078</v>
      </c>
      <c r="C23" s="9"/>
      <c r="D23" s="27"/>
      <c r="F23" s="23"/>
      <c r="G23" s="9"/>
      <c r="H23" s="27"/>
    </row>
    <row r="24" spans="1:8" ht="19.5" thickTop="1" x14ac:dyDescent="0.3">
      <c r="A24" s="29"/>
      <c r="B24" s="30"/>
      <c r="C24" s="30"/>
      <c r="D24" s="31"/>
      <c r="F24" s="29"/>
      <c r="G24" s="30"/>
      <c r="H24" s="31"/>
    </row>
    <row r="26" spans="1:8" s="5" customFormat="1" ht="29.25" customHeight="1" x14ac:dyDescent="0.25">
      <c r="A26" s="41" t="s">
        <v>35</v>
      </c>
      <c r="B26" s="42"/>
      <c r="C26" s="42"/>
      <c r="D26" s="42"/>
      <c r="E26" s="56"/>
      <c r="F26" s="56"/>
      <c r="G26" s="56"/>
      <c r="H26" s="56"/>
    </row>
    <row r="27" spans="1:8" s="5" customFormat="1" ht="15" customHeight="1" x14ac:dyDescent="0.25">
      <c r="A27" s="41" t="s">
        <v>26</v>
      </c>
      <c r="B27" s="41"/>
      <c r="C27" s="41"/>
      <c r="D27" s="41"/>
      <c r="E27" s="41"/>
      <c r="F27" s="41"/>
      <c r="G27" s="41"/>
      <c r="H27" s="41"/>
    </row>
    <row r="28" spans="1:8" s="5" customFormat="1" ht="15" x14ac:dyDescent="0.25">
      <c r="A28" s="41" t="s">
        <v>28</v>
      </c>
      <c r="B28" s="42"/>
      <c r="C28" s="42"/>
      <c r="D28" s="42"/>
      <c r="E28" s="43"/>
      <c r="F28" s="43"/>
      <c r="G28" s="43"/>
      <c r="H28" s="43"/>
    </row>
  </sheetData>
  <mergeCells count="9">
    <mergeCell ref="A28:H28"/>
    <mergeCell ref="A7:H7"/>
    <mergeCell ref="A3:H3"/>
    <mergeCell ref="A8:D8"/>
    <mergeCell ref="A1:H1"/>
    <mergeCell ref="D10:D19"/>
    <mergeCell ref="F8:H8"/>
    <mergeCell ref="A26:H26"/>
    <mergeCell ref="A27:H27"/>
  </mergeCells>
  <printOptions horizontalCentered="1"/>
  <pageMargins left="0.25" right="0.25" top="0.5" bottom="0.25" header="0.3" footer="0.3"/>
  <pageSetup scale="74" orientation="landscape" verticalDpi="599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5" sqref="B5"/>
    </sheetView>
  </sheetViews>
  <sheetFormatPr defaultRowHeight="15" x14ac:dyDescent="0.25"/>
  <cols>
    <col min="1" max="1" width="50.7109375" bestFit="1" customWidth="1"/>
    <col min="2" max="3" width="9.85546875" bestFit="1" customWidth="1"/>
    <col min="4" max="4" width="4.140625" bestFit="1" customWidth="1"/>
  </cols>
  <sheetData>
    <row r="1" spans="1:4" x14ac:dyDescent="0.25">
      <c r="A1" t="s">
        <v>11</v>
      </c>
      <c r="B1" s="1">
        <f>'Total Compensation'!A6</f>
        <v>2916.6669999999999</v>
      </c>
    </row>
    <row r="2" spans="1:4" x14ac:dyDescent="0.25">
      <c r="A2" t="str">
        <f>'[1]Employee Data'!A8</f>
        <v>MEDICAL INSURANCE</v>
      </c>
      <c r="B2" s="1">
        <v>402</v>
      </c>
      <c r="C2" s="1"/>
    </row>
    <row r="3" spans="1:4" x14ac:dyDescent="0.25">
      <c r="A3" t="s">
        <v>31</v>
      </c>
      <c r="B3" s="1">
        <f>'Total Compensation'!A16</f>
        <v>567.29173149999997</v>
      </c>
      <c r="C3" s="1"/>
    </row>
    <row r="4" spans="1:4" x14ac:dyDescent="0.25">
      <c r="A4" t="s">
        <v>32</v>
      </c>
      <c r="B4" s="1">
        <f>'Total Compensation'!B16</f>
        <v>180.83335399999999</v>
      </c>
      <c r="C4" s="1"/>
    </row>
    <row r="5" spans="1:4" x14ac:dyDescent="0.25">
      <c r="A5" s="2" t="s">
        <v>30</v>
      </c>
      <c r="B5" s="1">
        <f>'Total Compensation'!C10</f>
        <v>126.29168109999999</v>
      </c>
      <c r="C5" s="1"/>
    </row>
    <row r="6" spans="1:4" x14ac:dyDescent="0.25">
      <c r="A6" t="s">
        <v>12</v>
      </c>
      <c r="B6" s="3">
        <f>'Total Compensation'!A10+'Total Compensation'!B10+'Total Compensation'!B13+'Total Compensation'!C13</f>
        <v>68.833341199999992</v>
      </c>
      <c r="C6" s="1"/>
    </row>
    <row r="7" spans="1:4" x14ac:dyDescent="0.25">
      <c r="A7" s="2"/>
      <c r="B7" s="1"/>
      <c r="C7" s="1"/>
    </row>
    <row r="8" spans="1:4" x14ac:dyDescent="0.25">
      <c r="C8" s="1"/>
    </row>
    <row r="9" spans="1:4" x14ac:dyDescent="0.25">
      <c r="B9" s="1"/>
      <c r="C9" s="1"/>
    </row>
    <row r="11" spans="1:4" x14ac:dyDescent="0.25">
      <c r="B11" s="1">
        <f>SUM(B1:B9)</f>
        <v>4261.9171077999999</v>
      </c>
      <c r="C11" s="1">
        <f>SUM(B2:B7)</f>
        <v>1345.2501077999998</v>
      </c>
    </row>
    <row r="12" spans="1:4" x14ac:dyDescent="0.25">
      <c r="C12" s="1">
        <f>'Total Compensation'!B23</f>
        <v>1345.2501078</v>
      </c>
      <c r="D12" s="1"/>
    </row>
    <row r="13" spans="1:4" x14ac:dyDescent="0.25">
      <c r="C13" s="1">
        <f>SUM(C12-C11)</f>
        <v>2.2737367544323206E-13</v>
      </c>
      <c r="D13" t="s">
        <v>13</v>
      </c>
    </row>
    <row r="14" spans="1:4" x14ac:dyDescent="0.25">
      <c r="C14" s="1"/>
    </row>
    <row r="20" spans="1:1" x14ac:dyDescent="0.25">
      <c r="A20" s="2" t="s">
        <v>1</v>
      </c>
    </row>
    <row r="21" spans="1:1" x14ac:dyDescent="0.25">
      <c r="A21" s="2" t="s">
        <v>0</v>
      </c>
    </row>
    <row r="23" spans="1:1" x14ac:dyDescent="0.25">
      <c r="A23">
        <v>10</v>
      </c>
    </row>
    <row r="24" spans="1:1" x14ac:dyDescent="0.25">
      <c r="A24">
        <v>12</v>
      </c>
    </row>
    <row r="25" spans="1:1" x14ac:dyDescent="0.25">
      <c r="A25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Compensation</vt:lpstr>
      <vt:lpstr>Data for Pie Chart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</dc:creator>
  <cp:lastModifiedBy>Salenski, Victoria</cp:lastModifiedBy>
  <cp:lastPrinted>2017-09-29T17:44:23Z</cp:lastPrinted>
  <dcterms:created xsi:type="dcterms:W3CDTF">2017-09-26T20:43:14Z</dcterms:created>
  <dcterms:modified xsi:type="dcterms:W3CDTF">2019-06-14T14:27:31Z</dcterms:modified>
</cp:coreProperties>
</file>